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9.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tabRatio="697" activeTab="0"/>
  </bookViews>
  <sheets>
    <sheet name="単品スライドの手順(受注者用)" sheetId="1" r:id="rId1"/>
    <sheet name="単品スライドの手順" sheetId="2" r:id="rId2"/>
    <sheet name="単品（増）" sheetId="3" r:id="rId3"/>
    <sheet name="様式１" sheetId="4" r:id="rId4"/>
    <sheet name="様式の作成について" sheetId="5" r:id="rId5"/>
    <sheet name="様式1-2" sheetId="6" r:id="rId6"/>
    <sheet name="様式1-3" sheetId="7" r:id="rId7"/>
    <sheet name="様式1-4" sheetId="8" r:id="rId8"/>
    <sheet name="様式1-5" sheetId="9" r:id="rId9"/>
    <sheet name="様式1-6" sheetId="10" r:id="rId10"/>
    <sheet name="様式1-7" sheetId="11" r:id="rId11"/>
    <sheet name="様式２" sheetId="12" r:id="rId12"/>
    <sheet name="様式２-２" sheetId="13" r:id="rId13"/>
    <sheet name="様式３" sheetId="14" r:id="rId14"/>
    <sheet name="様式４" sheetId="15" r:id="rId15"/>
    <sheet name="様式５" sheetId="16" r:id="rId16"/>
    <sheet name="様式６" sheetId="17" r:id="rId17"/>
    <sheet name="様式７" sheetId="18" r:id="rId18"/>
    <sheet name="様式7-2" sheetId="19" r:id="rId19"/>
    <sheet name="様式7-3" sheetId="20" r:id="rId20"/>
    <sheet name="様式7-3(請求金額用)" sheetId="21" r:id="rId21"/>
    <sheet name="チェックシート【鋼材類】" sheetId="22" r:id="rId22"/>
    <sheet name="チェックシート【燃料油】" sheetId="23" r:id="rId23"/>
    <sheet name="様式８" sheetId="24" r:id="rId24"/>
    <sheet name="様式8-2" sheetId="25" r:id="rId25"/>
    <sheet name="様式９" sheetId="26" r:id="rId26"/>
    <sheet name="様式10" sheetId="27" r:id="rId27"/>
    <sheet name="様式１１" sheetId="28" r:id="rId28"/>
    <sheet name="様式（参考１）" sheetId="29" r:id="rId29"/>
    <sheet name="様式（参考２）" sheetId="30" r:id="rId30"/>
  </sheets>
  <definedNames>
    <definedName name="_xlfn.BAHTTEXT" hidden="1">#NAME?</definedName>
    <definedName name="_xlnm.Print_Area" localSheetId="2">'単品（増）'!$B$1:$H$19</definedName>
    <definedName name="_xlnm.Print_Area" localSheetId="1">'単品スライドの手順'!$A$1:$L$53</definedName>
    <definedName name="_xlnm.Print_Area" localSheetId="0">'単品スライドの手順(受注者用)'!$A$1:$I$51</definedName>
    <definedName name="_xlnm.Print_Area" localSheetId="28">'様式（参考１）'!$B$1:$AJ$38</definedName>
    <definedName name="_xlnm.Print_Area" localSheetId="29">'様式（参考２）'!$A$1:$I$39</definedName>
    <definedName name="_xlnm.Print_Area" localSheetId="3">'様式１'!$B$1:$AJ$42</definedName>
    <definedName name="_xlnm.Print_Area" localSheetId="26">'様式10'!$B$1:$AJ$28</definedName>
    <definedName name="_xlnm.Print_Area" localSheetId="27">'様式１１'!$B$1:$AK$28</definedName>
    <definedName name="_xlnm.Print_Area" localSheetId="5">'様式1-2'!$B$3:$J$49</definedName>
    <definedName name="_xlnm.Print_Area" localSheetId="6">'様式1-3'!$A$3:$N$44</definedName>
    <definedName name="_xlnm.Print_Area" localSheetId="7">'様式1-4'!$A$3:$P$45</definedName>
    <definedName name="_xlnm.Print_Area" localSheetId="11">'様式２'!$B$1:$AJ$32</definedName>
    <definedName name="_xlnm.Print_Area" localSheetId="12">'様式２-２'!$B$1:$AJ$32</definedName>
    <definedName name="_xlnm.Print_Area" localSheetId="13">'様式３'!$B$1:$AJ$32</definedName>
    <definedName name="_xlnm.Print_Area" localSheetId="14">'様式４'!$B$2:$AK$38</definedName>
    <definedName name="_xlnm.Print_Area" localSheetId="15">'様式５'!$B$1:$AJ$26</definedName>
    <definedName name="_xlnm.Print_Area" localSheetId="16">'様式６'!$B$2:$AJ$36</definedName>
    <definedName name="_xlnm.Print_Area" localSheetId="17">'様式７'!$B$1:$AJ$26</definedName>
    <definedName name="_xlnm.Print_Area" localSheetId="23">'様式８'!$B$1:$AJ$28</definedName>
    <definedName name="_xlnm.Print_Area" localSheetId="24">'様式8-2'!$B$1:$AJ$27</definedName>
    <definedName name="_xlnm.Print_Area" localSheetId="25">'様式９'!$B$2:$AK$28</definedName>
  </definedNames>
  <calcPr fullCalcOnLoad="1"/>
</workbook>
</file>

<file path=xl/comments30.xml><?xml version="1.0" encoding="utf-8"?>
<comments xmlns="http://schemas.openxmlformats.org/spreadsheetml/2006/main">
  <authors>
    <author>奈良県</author>
  </authors>
  <commentList>
    <comment ref="A27" authorId="0">
      <text>
        <r>
          <rPr>
            <b/>
            <sz val="9"/>
            <rFont val="ＭＳ Ｐゴシック"/>
            <family val="3"/>
          </rPr>
          <t>運用マニュアル　
４－３　既済部分検査
を適用する場合は２行を記入し請求する。</t>
        </r>
      </text>
    </comment>
  </commentList>
</comments>
</file>

<file path=xl/comments6.xml><?xml version="1.0" encoding="utf-8"?>
<comments xmlns="http://schemas.openxmlformats.org/spreadsheetml/2006/main">
  <authors>
    <author>奈良県</author>
  </authors>
  <commentList>
    <comment ref="B3" authorId="0">
      <text>
        <r>
          <rPr>
            <sz val="11"/>
            <rFont val="ＭＳ Ｐゴシック"/>
            <family val="3"/>
          </rPr>
          <t>単品スライド請求時の場合は「概算金額算定用」を選択してください。
単品スライド協議時は「協議用」を選択してください。</t>
        </r>
      </text>
    </comment>
    <comment ref="G13" authorId="0">
      <text>
        <r>
          <rPr>
            <b/>
            <sz val="9"/>
            <rFont val="ＭＳ Ｐゴシック"/>
            <family val="3"/>
          </rPr>
          <t>マニュアルの３－２－２を参照</t>
        </r>
      </text>
    </comment>
  </commentList>
</comments>
</file>

<file path=xl/comments7.xml><?xml version="1.0" encoding="utf-8"?>
<comments xmlns="http://schemas.openxmlformats.org/spreadsheetml/2006/main">
  <authors>
    <author>奈良県</author>
  </authors>
  <commentList>
    <comment ref="M11" authorId="0">
      <text>
        <r>
          <rPr>
            <b/>
            <sz val="12"/>
            <rFont val="ＭＳ Ｐゴシック"/>
            <family val="3"/>
          </rPr>
          <t>下請けが購入した場合は記入して下さい。</t>
        </r>
      </text>
    </comment>
    <comment ref="B3" authorId="0">
      <text>
        <r>
          <rPr>
            <sz val="11"/>
            <rFont val="ＭＳ Ｐゴシック"/>
            <family val="3"/>
          </rPr>
          <t>単品スライド請求時の場合は「概算金額算定用」を選択してください。
単品スライド協議時は「協議用」を選択してください。</t>
        </r>
      </text>
    </comment>
  </commentList>
</comments>
</file>

<file path=xl/comments8.xml><?xml version="1.0" encoding="utf-8"?>
<comments xmlns="http://schemas.openxmlformats.org/spreadsheetml/2006/main">
  <authors>
    <author>奈良県</author>
  </authors>
  <commentList>
    <comment ref="O11" authorId="0">
      <text>
        <r>
          <rPr>
            <b/>
            <sz val="12"/>
            <rFont val="ＭＳ Ｐゴシック"/>
            <family val="3"/>
          </rPr>
          <t>下請けが購入した場合は記入して下さい。</t>
        </r>
      </text>
    </comment>
    <comment ref="B3" authorId="0">
      <text>
        <r>
          <rPr>
            <sz val="11"/>
            <rFont val="ＭＳ Ｐゴシック"/>
            <family val="3"/>
          </rPr>
          <t>単品スライド請求時の場合は「概算金額算定用」を選択してください。
単品スライド協議時は「協議用」を選択してください。</t>
        </r>
      </text>
    </comment>
    <comment ref="O12" authorId="0">
      <text>
        <r>
          <rPr>
            <b/>
            <sz val="12"/>
            <rFont val="ＭＳ Ｐゴシック"/>
            <family val="3"/>
          </rPr>
          <t>下請けが購入した場合は記入して下さい。</t>
        </r>
      </text>
    </comment>
  </commentList>
</comments>
</file>

<file path=xl/comments9.xml><?xml version="1.0" encoding="utf-8"?>
<comments xmlns="http://schemas.openxmlformats.org/spreadsheetml/2006/main">
  <authors>
    <author>奈良県</author>
  </authors>
  <commentList>
    <comment ref="B2" authorId="0">
      <text>
        <r>
          <rPr>
            <sz val="11"/>
            <rFont val="ＭＳ Ｐゴシック"/>
            <family val="3"/>
          </rPr>
          <t>単品スライド請求時の場合は「概算金額算定用」を選択してください。
単品スライド協議時は「協議用」を選択してください。</t>
        </r>
      </text>
    </comment>
  </commentList>
</comments>
</file>

<file path=xl/sharedStrings.xml><?xml version="1.0" encoding="utf-8"?>
<sst xmlns="http://schemas.openxmlformats.org/spreadsheetml/2006/main" count="1364" uniqueCount="677">
  <si>
    <r>
      <t xml:space="preserve">　 </t>
    </r>
    <r>
      <rPr>
        <sz val="11"/>
        <rFont val="ＭＳ Ｐゴシック"/>
        <family val="3"/>
      </rPr>
      <t>使用する時には運用基準・運用マニュアルに従い単品スライド額を算定して下さい。</t>
    </r>
  </si>
  <si>
    <t>　 このシートでは算出できない場合は別途の手法かこのシートを修正して算出して下さい。</t>
  </si>
  <si>
    <t>設計図書の数量
又は設計数量</t>
  </si>
  <si>
    <t>購入数量
(=証明数量)</t>
  </si>
  <si>
    <t>（参考資料）</t>
  </si>
  <si>
    <t>変更額　鋼　（税込み）</t>
  </si>
  <si>
    <t>変更額　油　（税込み）</t>
  </si>
  <si>
    <t>実勢単価
（税抜き）</t>
  </si>
  <si>
    <t>実勢金額
補正前
（税抜き）</t>
  </si>
  <si>
    <t>実勢金額
補正後
（税抜き）</t>
  </si>
  <si>
    <t>○○第　　　号</t>
  </si>
  <si>
    <t>記</t>
  </si>
  <si>
    <t>３．工期</t>
  </si>
  <si>
    <t>￥</t>
  </si>
  <si>
    <t>から</t>
  </si>
  <si>
    <t>まで</t>
  </si>
  <si>
    <t>標記について、</t>
  </si>
  <si>
    <t>１．工事名</t>
  </si>
  <si>
    <t>付け</t>
  </si>
  <si>
    <t>金</t>
  </si>
  <si>
    <t>円</t>
  </si>
  <si>
    <t>うち取引に係る消費税及び地方消費税に相当する額</t>
  </si>
  <si>
    <t>年</t>
  </si>
  <si>
    <t>月</t>
  </si>
  <si>
    <t>日</t>
  </si>
  <si>
    <t>￥</t>
  </si>
  <si>
    <t>様式２（単品スライド・増額）</t>
  </si>
  <si>
    <t>様式３（単品スライド・増額）</t>
  </si>
  <si>
    <t>様式４（単品スライド・増額）</t>
  </si>
  <si>
    <t>様式５（単品スライド・増額）</t>
  </si>
  <si>
    <t>様式８（単品スライド・増額）</t>
  </si>
  <si>
    <t>様式10（単品スライド・増額）</t>
  </si>
  <si>
    <t>※　請負業者からの請求日から７日以降に工期の延期を想定している場合は、</t>
  </si>
  <si>
    <t>　「工期末の４５日前」と記載する。</t>
  </si>
  <si>
    <t>様式９（単品スライド・増額）</t>
  </si>
  <si>
    <t>様式11（単品スライド・増額）</t>
  </si>
  <si>
    <t>○○第　　号</t>
  </si>
  <si>
    <t>４．請負代金額</t>
  </si>
  <si>
    <t>５．請負者</t>
  </si>
  <si>
    <t>付けで請求のあった下記工事について、建設工事請負契約書</t>
  </si>
  <si>
    <t>３．スライド額協議開始日</t>
  </si>
  <si>
    <t>付けで請求のあった下記工事における建設工事請負契約書</t>
  </si>
  <si>
    <t>（</t>
  </si>
  <si>
    <t>）については異存ありません。</t>
  </si>
  <si>
    <t>３．　スライド変更金額（増）</t>
  </si>
  <si>
    <t>付けで協議のあった下記工事における建設工事請負契約書</t>
  </si>
  <si>
    <t>付けで請求のあった下記工事の変更契約については、</t>
  </si>
  <si>
    <t>付けで請求のあった下記工事について変更額を精査した結果、</t>
  </si>
  <si>
    <t>下記のとおり標記対象外となることを協議いたします。</t>
  </si>
  <si>
    <t>３．請負代金額の変更なし</t>
  </si>
  <si>
    <t>単品スライド条項（増額）事務手続きに係る様式一覧</t>
  </si>
  <si>
    <t>様　　式　　名</t>
  </si>
  <si>
    <t>内　容</t>
  </si>
  <si>
    <t>部　長</t>
  </si>
  <si>
    <t>○</t>
  </si>
  <si>
    <t>●</t>
  </si>
  <si>
    <t>様式３（単増）</t>
  </si>
  <si>
    <t>協議開始日の通知</t>
  </si>
  <si>
    <t>●</t>
  </si>
  <si>
    <t>○</t>
  </si>
  <si>
    <t>様式４（単増）</t>
  </si>
  <si>
    <t>協議開始日に対する回答</t>
  </si>
  <si>
    <t>様式５（単増）</t>
  </si>
  <si>
    <t>スライド額積算調書の提出</t>
  </si>
  <si>
    <t>○</t>
  </si>
  <si>
    <t>●</t>
  </si>
  <si>
    <t>スライド変更金額の協議</t>
  </si>
  <si>
    <t>●</t>
  </si>
  <si>
    <t>○</t>
  </si>
  <si>
    <t>スライド変更金額の協議（変更なし）</t>
  </si>
  <si>
    <t>様式８（単増）</t>
  </si>
  <si>
    <t>変更金額の回答</t>
  </si>
  <si>
    <t>様式９（単増）</t>
  </si>
  <si>
    <t>様式10（単増）</t>
  </si>
  <si>
    <t>単　品　ス　ラ　イ　ド　額　算　定　書</t>
  </si>
  <si>
    <t>【鋼材類】</t>
  </si>
  <si>
    <t>【燃料油】</t>
  </si>
  <si>
    <t>名　　称</t>
  </si>
  <si>
    <t>対象数量名</t>
  </si>
  <si>
    <t>名称・規格</t>
  </si>
  <si>
    <t>鉄筋コンクリート用棒鋼</t>
  </si>
  <si>
    <t>証明がされた数量V１</t>
  </si>
  <si>
    <t>軽油</t>
  </si>
  <si>
    <t>証明がなされなかった数量V2</t>
  </si>
  <si>
    <t>ガソリン</t>
  </si>
  <si>
    <t>設計数量外の数量V3</t>
  </si>
  <si>
    <t>H200</t>
  </si>
  <si>
    <t>H400</t>
  </si>
  <si>
    <t>合　　　　計</t>
  </si>
  <si>
    <t>変　動　額　　　合　計</t>
  </si>
  <si>
    <t>単品スライド対象請負額の１％を超える額 ＝ （鋼材類変動額合計＋燃料油変動額合計）－単品スライド対象請負金額（Ｐ）×０．０１</t>
  </si>
  <si>
    <t>ただし、スライド判定において単品スライド対象品目の合計を計上します。</t>
  </si>
  <si>
    <t>単品スライド対象額　計</t>
  </si>
  <si>
    <t>単品スライド対象請負代金額（税込み）　※既済払い金額を除く</t>
  </si>
  <si>
    <t>単品スライド判定金額（単品スライド対象請負代金額の１％）</t>
  </si>
  <si>
    <t>規　　格</t>
  </si>
  <si>
    <t>ＳＤ３４５　Ｄ１３</t>
  </si>
  <si>
    <t>ＳＤ３４５　Ｄ１９</t>
  </si>
  <si>
    <t>ＳＤ３４５　Ｄ２２</t>
  </si>
  <si>
    <t>H形鋼材</t>
  </si>
  <si>
    <t>H200</t>
  </si>
  <si>
    <t>H400</t>
  </si>
  <si>
    <t>鋼矢板</t>
  </si>
  <si>
    <t>Ⅲ型</t>
  </si>
  <si>
    <t>Ⅳ型</t>
  </si>
  <si>
    <t>変　動　額　　　合　計</t>
  </si>
  <si>
    <t>スライド判定</t>
  </si>
  <si>
    <t>単品スライド対象請負金額（税込み）の１％</t>
  </si>
  <si>
    <t>単品スライド対象請負代金額の１％超過額</t>
  </si>
  <si>
    <t>単品スライド（変動額）チェックシート（鋼材類）</t>
  </si>
  <si>
    <t>規　格</t>
  </si>
  <si>
    <t>単位</t>
  </si>
  <si>
    <t>数量</t>
  </si>
  <si>
    <t>購入先</t>
  </si>
  <si>
    <t>購入年月</t>
  </si>
  <si>
    <t>差額</t>
  </si>
  <si>
    <t>購入者</t>
  </si>
  <si>
    <t>○○建材</t>
  </si>
  <si>
    <t>H形鋼材</t>
  </si>
  <si>
    <t>○○組</t>
  </si>
  <si>
    <t>鋼矢板</t>
  </si>
  <si>
    <t>Ⅲ型</t>
  </si>
  <si>
    <t>○○商会</t>
  </si>
  <si>
    <t>Ⅳ型</t>
  </si>
  <si>
    <t>合　　　　　　計</t>
  </si>
  <si>
    <t>(注)</t>
  </si>
  <si>
    <t>ＳＤ３４５　Ｄ１３</t>
  </si>
  <si>
    <t>ｔ</t>
  </si>
  <si>
    <t>ｔ</t>
  </si>
  <si>
    <t>ｔ</t>
  </si>
  <si>
    <t>ｔ</t>
  </si>
  <si>
    <t>　1.購入先、購入単価、購入数量等を証明出来る場合は、その資料（納品書等）を添付の上、併せて監督職員に提出すること。</t>
  </si>
  <si>
    <t>　3.対象材料は、材料毎および購入年月毎にとりまとめるものとする。なお、とりまとめ数量欄が足りない場合は、複数枚になってもよい。</t>
  </si>
  <si>
    <t>単品スライドの様式集について</t>
  </si>
  <si>
    <t>　また、今後の申請に必要な書類の事例を踏まえ、この様式の内容についても適宜追加・修正を行う場合があります。（ホームページで公表）</t>
  </si>
  <si>
    <t>様式の共通事項について</t>
  </si>
  <si>
    <t>に必要事項を入力してください。</t>
  </si>
  <si>
    <t>以下のシートを作成後に、スライド額を算定するための総括シートで、スライド判定及びスライド額を計算できます。</t>
  </si>
  <si>
    <t>注意事項を確認して下さい。</t>
  </si>
  <si>
    <t>５）</t>
  </si>
  <si>
    <t>重機仮設材の運賃を証明するための調書です。</t>
  </si>
  <si>
    <t>機材運搬に係わる燃料油の算定に用いる調書です。</t>
  </si>
  <si>
    <t>該当する項目について記入して、必要のない項目は削除して下さい。</t>
  </si>
  <si>
    <t>　</t>
  </si>
  <si>
    <t>１）</t>
  </si>
  <si>
    <t>記入例として、様式の一部に入力しています。記入例を削除して入力してください。</t>
  </si>
  <si>
    <t>２）</t>
  </si>
  <si>
    <t>３）</t>
  </si>
  <si>
    <t>４）</t>
  </si>
  <si>
    <t>６）</t>
  </si>
  <si>
    <t>様式1-4(単品スライド増額)概算金額算定用</t>
  </si>
  <si>
    <t>○○石油</t>
  </si>
  <si>
    <t>使用目的</t>
  </si>
  <si>
    <t>現場内重機</t>
  </si>
  <si>
    <t>合　　計</t>
  </si>
  <si>
    <t>様式1-5(単品スライド増額)概算金額算定用</t>
  </si>
  <si>
    <t>各種資機材の材料証明書</t>
  </si>
  <si>
    <t>記載例</t>
  </si>
  <si>
    <t>品　　　　目</t>
  </si>
  <si>
    <t>数　　量</t>
  </si>
  <si>
    <t>出荷元</t>
  </si>
  <si>
    <t>購入年月</t>
  </si>
  <si>
    <t>運搬費の内燃料代</t>
  </si>
  <si>
    <t>品目</t>
  </si>
  <si>
    <t>規格</t>
  </si>
  <si>
    <t>搬入先</t>
  </si>
  <si>
    <t>再生骨材</t>
  </si>
  <si>
    <t>４０mm</t>
  </si>
  <si>
    <t>m3</t>
  </si>
  <si>
    <t>奈良砕石</t>
  </si>
  <si>
    <t>軽油</t>
  </si>
  <si>
    <t>１，２号</t>
  </si>
  <si>
    <t>奈良石油</t>
  </si>
  <si>
    <t>吉野石油</t>
  </si>
  <si>
    <t>重建設機械</t>
  </si>
  <si>
    <t>ブルドーザ２１ｔ級</t>
  </si>
  <si>
    <t>回</t>
  </si>
  <si>
    <t>－</t>
  </si>
  <si>
    <t>近畿リース</t>
  </si>
  <si>
    <t>近畿石油</t>
  </si>
  <si>
    <t>４０mm</t>
  </si>
  <si>
    <t>m3</t>
  </si>
  <si>
    <t>㍑</t>
  </si>
  <si>
    <t>様式1-6(単品スライド増額)概算金額算定用</t>
  </si>
  <si>
    <t>重機仮設材の運搬に係わる総括表</t>
  </si>
  <si>
    <t>概算金額算定用</t>
  </si>
  <si>
    <t>建設機械の貨物自動車等による運搬にかかる運搬金額計算総括表（提出資料）</t>
  </si>
  <si>
    <t>建設機械名・規格</t>
  </si>
  <si>
    <t>路面切削器</t>
  </si>
  <si>
    <t>機械搬入所在地</t>
  </si>
  <si>
    <t>現場所在地</t>
  </si>
  <si>
    <t>機械搬出場所</t>
  </si>
  <si>
    <t>運　搬　車　両</t>
  </si>
  <si>
    <t>運　　　　　　　　賃</t>
  </si>
  <si>
    <t>運搬車名</t>
  </si>
  <si>
    <t>運搬距離</t>
  </si>
  <si>
    <t>積載重量</t>
  </si>
  <si>
    <t>基本運賃</t>
  </si>
  <si>
    <t>×（</t>
  </si>
  <si>
    <t>特大品</t>
  </si>
  <si>
    <t>＋</t>
  </si>
  <si>
    <t>悪路</t>
  </si>
  <si>
    <t>＋</t>
  </si>
  <si>
    <t>深夜早朝</t>
  </si>
  <si>
    <t>＋</t>
  </si>
  <si>
    <t>冬期割増</t>
  </si>
  <si>
    <t>）＋</t>
  </si>
  <si>
    <t>地区割増・</t>
  </si>
  <si>
    <t>＝</t>
  </si>
  <si>
    <t>合計</t>
  </si>
  <si>
    <t>（ｔ積）</t>
  </si>
  <si>
    <t>その他</t>
  </si>
  <si>
    <t>合計往復</t>
  </si>
  <si>
    <t>重建設機械の分解、組立及び輸送にかかる運搬金額計算総括表（提出資料）</t>
  </si>
  <si>
    <t>ブルドーザ　２１ｔ級</t>
  </si>
  <si>
    <t>仮設材（鋼矢板、Ｈ形鋼、覆工板等）の運搬にかかる運搬金額計算総括表（提出資料）</t>
  </si>
  <si>
    <t>仮設材</t>
  </si>
  <si>
    <t>鋼矢板 L=10m、N=80枚</t>
  </si>
  <si>
    <t>仮設材搬入所在地</t>
  </si>
  <si>
    <t>仮設材搬出場所</t>
  </si>
  <si>
    <t>台数</t>
  </si>
  <si>
    <t>数量（ｔ）</t>
  </si>
  <si>
    <t>×</t>
  </si>
  <si>
    <t>基本運賃（ｔ）</t>
  </si>
  <si>
    <t>（台）</t>
  </si>
  <si>
    <t>Ｈ鋼（12m以内）</t>
  </si>
  <si>
    <t>×</t>
  </si>
  <si>
    <t>×（</t>
  </si>
  <si>
    <t>＋</t>
  </si>
  <si>
    <t>）＋</t>
  </si>
  <si>
    <t>＝</t>
  </si>
  <si>
    <t>（㎞）</t>
  </si>
  <si>
    <t>（ｔ）</t>
  </si>
  <si>
    <t>セミトレーラ</t>
  </si>
  <si>
    <t>×（</t>
  </si>
  <si>
    <t>＋</t>
  </si>
  <si>
    <t>）＋</t>
  </si>
  <si>
    <t>＝</t>
  </si>
  <si>
    <t>トラック</t>
  </si>
  <si>
    <t>様式1-7(単品スライド増額)概算金額算定用</t>
  </si>
  <si>
    <t>燃料消費量計算表</t>
  </si>
  <si>
    <t>燃料消費量計算書</t>
  </si>
  <si>
    <t>資　　材　　名</t>
  </si>
  <si>
    <t>運搬機械名</t>
  </si>
  <si>
    <t>適　　用</t>
  </si>
  <si>
    <t>Ｌ：運搬距離（km）　※片道</t>
  </si>
  <si>
    <t>km</t>
  </si>
  <si>
    <t>【プラント及び工場等から現場までの距離】</t>
  </si>
  <si>
    <t>Ｓ：規制速度（km/h）</t>
  </si>
  <si>
    <t>km /h</t>
  </si>
  <si>
    <t>【各々で算出】</t>
  </si>
  <si>
    <t>Ｐ：運搬機械の機関出力（kw）</t>
  </si>
  <si>
    <t>kw</t>
  </si>
  <si>
    <t>【建設機械等損料算定表　参照】</t>
  </si>
  <si>
    <t>Ｋ：時間当りの燃料消費率（ℓ/kw-h）</t>
  </si>
  <si>
    <t>ℓ/kw-h</t>
  </si>
  <si>
    <t>【土木工事標準積算基準書Ⅰ-６-②-１ 参照】</t>
  </si>
  <si>
    <t>Ｎ１：運搬車１台当り資材数量（m3）</t>
  </si>
  <si>
    <t>m3</t>
  </si>
  <si>
    <t>【積載量÷資材単位体積当たり重量】</t>
  </si>
  <si>
    <t>Ｎ：搬入数量（m3）</t>
  </si>
  <si>
    <t>【対象数量】</t>
  </si>
  <si>
    <t>Ｑ＝Ｌ÷Ｓ×（Ｐ×Ｋ）÷Ｎ１×Ｎ＝</t>
  </si>
  <si>
    <t>㍑</t>
  </si>
  <si>
    <t>【燃料油数量（ℓ）】</t>
  </si>
  <si>
    <t>※1)数式の（　）の計算結果を有効数字第３位を四捨五入し、有効数字２桁</t>
  </si>
  <si>
    <t xml:space="preserve"> 　2)運搬距離については、適正と認められる範囲内の距離とする。</t>
  </si>
  <si>
    <t>発注者の設計数量（Ｖ）外の共通仮設費（率及び積上げ）に含まれる建設機械等（建設機械・仮設材等）の運搬及び分解・組立に要した燃料油</t>
  </si>
  <si>
    <t>②共通仮設費率に含まれる運搬に係わる燃料油の算出</t>
  </si>
  <si>
    <t>建　設　機　械　名</t>
  </si>
  <si>
    <t>バックホウ０．８m3級</t>
  </si>
  <si>
    <t>２０ｔ積みトレーラ</t>
  </si>
  <si>
    <t>適　　　用</t>
  </si>
  <si>
    <t>Ｓ：輸送速度（km/h）</t>
  </si>
  <si>
    <t>【土木工事標準積算基準書Ⅰ-２-②-12準用】</t>
  </si>
  <si>
    <t>Ｎ１：運搬車両台数　（台）</t>
  </si>
  <si>
    <t>台</t>
  </si>
  <si>
    <t>Ｎ２：搬入搬出　（回）</t>
  </si>
  <si>
    <t>回</t>
  </si>
  <si>
    <t>Ｑ＝Ｌ÷Ｓ×（Ｐ×Ｋ）×Ｎ１×Ｎ２＝</t>
  </si>
  <si>
    <t>㍑</t>
  </si>
  <si>
    <t>【燃料油数量（ℓ）】</t>
  </si>
  <si>
    <t>※数式の（　）の計算結果を有効数字第３位を四捨五入し、有効数字２桁</t>
  </si>
  <si>
    <t>③積上げ項目による運搬に係わる燃料油の算出</t>
  </si>
  <si>
    <t>１）質量２０ｔ以上の建設機械の貨物自動車等による運搬</t>
  </si>
  <si>
    <t>路面切削機</t>
  </si>
  <si>
    <t>３０ｔ積みトレーラ</t>
  </si>
  <si>
    <t>２）仮設材（鋼矢板、H形鋼、覆工板等）の運搬</t>
  </si>
  <si>
    <t>仮　設　材　名</t>
  </si>
  <si>
    <t>Ｈ形鋼</t>
  </si>
  <si>
    <t>３）重建設機械の分解、組立及び輸送に要する費用</t>
  </si>
  <si>
    <t>ブルドーザ２１ｔ級以下</t>
  </si>
  <si>
    <t>セミトレーラ20t</t>
  </si>
  <si>
    <t>Ｌ：運搬距離（km）　※往復</t>
  </si>
  <si>
    <t>【マニュアルの設計往復運搬距離 参照】</t>
  </si>
  <si>
    <t>【土木工事標準積算基準書Ⅰ-２-②-12準用】</t>
  </si>
  <si>
    <t>Ｎ１：運搬車両台数　（台）</t>
  </si>
  <si>
    <t>合　　　　計</t>
  </si>
  <si>
    <t>④直接工事費に計上される運搬費</t>
  </si>
  <si>
    <t>鋼桁、門扉、工場製作品の運搬</t>
  </si>
  <si>
    <t>製　作　品　名</t>
  </si>
  <si>
    <t>鋼橋上部</t>
  </si>
  <si>
    <t>【各々から現場までの距離で算出】</t>
  </si>
  <si>
    <t>発注者の設計数量（Ｖ）外の現着単価で設定されている各種資材（骨材・生Ｃｏ・Ａｓ合材等）の運搬に要した燃料油</t>
  </si>
  <si>
    <t>①各種資材の運搬に係わる燃料油の算出</t>
  </si>
  <si>
    <t>再生骨材（４０mm級）現場着価</t>
  </si>
  <si>
    <t>１０ｔダンプトラック</t>
  </si>
  <si>
    <t>２０ｔ積トレーラ</t>
  </si>
  <si>
    <t>トラック４t</t>
  </si>
  <si>
    <t>トラック１１t</t>
  </si>
  <si>
    <t>様式１（単増）
様式1-1～1-7</t>
  </si>
  <si>
    <t>請負代金額の変更についての請求
変更請求概算額の資料を添付</t>
  </si>
  <si>
    <t>様式6（単品スライド・増額）</t>
  </si>
  <si>
    <t>付けをもって請負契約を締結した下記工事について、変更請求額算定に伴う</t>
  </si>
  <si>
    <t>単品スライド額算定書及び関係書類を提出致します。</t>
  </si>
  <si>
    <t>様式８－２（単品スライド・増額）</t>
  </si>
  <si>
    <t>様式７（単品スライド・増額）</t>
  </si>
  <si>
    <t>様式７（単増）</t>
  </si>
  <si>
    <t>様式８－２（単増）</t>
  </si>
  <si>
    <t>様式６（単増）
様式6-1～6-7</t>
  </si>
  <si>
    <t>単品スライド条項に伴う請負代金額の変更請求額の内訳について</t>
  </si>
  <si>
    <t>単品スライド条項に伴う請負代金額の変更請求額の内訳について</t>
  </si>
  <si>
    <t>変更請求額の資料の提出</t>
  </si>
  <si>
    <t>変更請求額の資料の提出</t>
  </si>
  <si>
    <t>単品スライド条項運用の手順</t>
  </si>
  <si>
    <t>事務手続き</t>
  </si>
  <si>
    <t>様式</t>
  </si>
  <si>
    <t>請負代金額の変更についての請求</t>
  </si>
  <si>
    <t>変更請求概算額の資料を添付</t>
  </si>
  <si>
    <t>様式１</t>
  </si>
  <si>
    <t>様式２</t>
  </si>
  <si>
    <t>協議開始日の通知</t>
  </si>
  <si>
    <t>様式３</t>
  </si>
  <si>
    <t>様式４</t>
  </si>
  <si>
    <t>協議開始日に対する回答</t>
  </si>
  <si>
    <t>様式５</t>
  </si>
  <si>
    <t>様式６</t>
  </si>
  <si>
    <t>スライド額積算調書の提出</t>
  </si>
  <si>
    <t>様式７</t>
  </si>
  <si>
    <t>スライド変更金額の協議</t>
  </si>
  <si>
    <t>様式８</t>
  </si>
  <si>
    <t>様式8-2</t>
  </si>
  <si>
    <t>（変更がある場合）</t>
  </si>
  <si>
    <t>（変更が無い場合）</t>
  </si>
  <si>
    <t>請負変更契約</t>
  </si>
  <si>
    <t>様式10</t>
  </si>
  <si>
    <t>変更金額の回答</t>
  </si>
  <si>
    <t>様式９</t>
  </si>
  <si>
    <t>様式６</t>
  </si>
  <si>
    <t>様式９</t>
  </si>
  <si>
    <t>工　　　事　　　名</t>
  </si>
  <si>
    <t>請　負　代　金　額</t>
  </si>
  <si>
    <t>（消費税相当額含む）</t>
  </si>
  <si>
    <t>設　計　書　金　額</t>
  </si>
  <si>
    <t>工　　　　　　  期</t>
  </si>
  <si>
    <t>スライド金額（Ｓ）</t>
  </si>
  <si>
    <t>ス　ラ　イ　ド　調　書</t>
  </si>
  <si>
    <t>様式７-2（単品スライド・増額）</t>
  </si>
  <si>
    <t>建設工事に係る物価の変動に基づくスライド額計算書</t>
  </si>
  <si>
    <t>＝⑤＋⑥－④×１／１００＝</t>
  </si>
  <si>
    <t>ｐ  ：　設計時点における各対象材料の単価</t>
  </si>
  <si>
    <t>ｐ'　：　価格変動後における各対象材料の単価</t>
  </si>
  <si>
    <t>Ｄ  ：各対象材料について算定した対象数量</t>
  </si>
  <si>
    <t>ｋ  ：落札率</t>
  </si>
  <si>
    <t>４）スライド額（Ｓ）＝スライド額（Ｓ'）＋消費税相当額</t>
  </si>
  <si>
    <t xml:space="preserve"> ①請負代金額
 　（消費税額含む）</t>
  </si>
  <si>
    <t xml:space="preserve"> ②設計書金額
 　（消費税相当額含む）</t>
  </si>
  <si>
    <t xml:space="preserve"> ③既済部分出来高金額
 　（消費税相当額含む）</t>
  </si>
  <si>
    <t xml:space="preserve"> ④スライド対象請負金額（①－③）
 　（消費税相当額含む）</t>
  </si>
  <si>
    <t>１）スライド額（S）</t>
  </si>
  <si>
    <r>
      <t>Ｓ ＝ ｛（ Ｍ</t>
    </r>
    <r>
      <rPr>
        <b/>
        <sz val="6"/>
        <rFont val="ＭＳ Ｐゴシック"/>
        <family val="3"/>
      </rPr>
      <t>鋼</t>
    </r>
    <r>
      <rPr>
        <b/>
        <sz val="11"/>
        <rFont val="ＭＳ Ｐゴシック"/>
        <family val="3"/>
      </rPr>
      <t xml:space="preserve"> － Ｍ</t>
    </r>
    <r>
      <rPr>
        <b/>
        <sz val="6"/>
        <rFont val="ＭＳ Ｐゴシック"/>
        <family val="3"/>
      </rPr>
      <t>鋼</t>
    </r>
    <r>
      <rPr>
        <b/>
        <sz val="11"/>
        <rFont val="ＭＳ Ｐゴシック"/>
        <family val="3"/>
      </rPr>
      <t xml:space="preserve"> ）＋（ Ｍ</t>
    </r>
    <r>
      <rPr>
        <b/>
        <sz val="6"/>
        <rFont val="ＭＳ Ｐゴシック"/>
        <family val="3"/>
      </rPr>
      <t>油</t>
    </r>
    <r>
      <rPr>
        <b/>
        <sz val="11"/>
        <rFont val="ＭＳ Ｐゴシック"/>
        <family val="3"/>
      </rPr>
      <t xml:space="preserve"> － Ｍ</t>
    </r>
    <r>
      <rPr>
        <b/>
        <sz val="6"/>
        <rFont val="ＭＳ Ｐゴシック"/>
        <family val="3"/>
      </rPr>
      <t>油</t>
    </r>
    <r>
      <rPr>
        <b/>
        <sz val="11"/>
        <rFont val="ＭＳ Ｐゴシック"/>
        <family val="3"/>
      </rPr>
      <t xml:space="preserve"> ）－ Ｐ×1/100｝</t>
    </r>
  </si>
  <si>
    <t>様式７-3（単品スライド・増額）</t>
  </si>
  <si>
    <t>様式6-2～6-7</t>
  </si>
  <si>
    <t>様式1-2～1-7</t>
  </si>
  <si>
    <t>様式7-3他</t>
  </si>
  <si>
    <t>様式１（単品スライド・増額）</t>
  </si>
  <si>
    <t>付けをもって請負契約を締結した下記工事について、物価の変動に伴い</t>
  </si>
  <si>
    <t>３．請負代金額</t>
  </si>
  <si>
    <t>４．工期</t>
  </si>
  <si>
    <t>５．請求する主要資材名</t>
  </si>
  <si>
    <t>【請求する工事材料を具体的に記載】</t>
  </si>
  <si>
    <t>６．変更請求概算額</t>
  </si>
  <si>
    <t>なお、今回の請求は、あくまで概算額であり、精査の結果、請求額が変更となっても問題ない。</t>
  </si>
  <si>
    <t>単品スライド（変動額）チェックシート（燃料油）</t>
  </si>
  <si>
    <t>１、２号</t>
  </si>
  <si>
    <t>L</t>
  </si>
  <si>
    <t>購入数量（証明済み）</t>
  </si>
  <si>
    <t>ガソリン</t>
  </si>
  <si>
    <t>レギュラー</t>
  </si>
  <si>
    <t>××石油</t>
  </si>
  <si>
    <t>○○土木</t>
  </si>
  <si>
    <t>使用した
建設機械名</t>
  </si>
  <si>
    <t>ダンプ</t>
  </si>
  <si>
    <t>土砂運搬</t>
  </si>
  <si>
    <t>○○○</t>
  </si>
  <si>
    <t>×××</t>
  </si>
  <si>
    <t>購入数量（未証明）</t>
  </si>
  <si>
    <t>購入数量</t>
  </si>
  <si>
    <t>○○○○工事</t>
  </si>
  <si>
    <t>係長</t>
  </si>
  <si>
    <t>設計</t>
  </si>
  <si>
    <t>　この様式は単品スライド条項の請求時及び協議時に使用して頂く様式集です。</t>
  </si>
  <si>
    <t>当初単価
（税抜き）</t>
  </si>
  <si>
    <t>当初想定金額
（税抜き）</t>
  </si>
  <si>
    <t>購入単価
（税抜き）</t>
  </si>
  <si>
    <t>購入金額
（税抜き）</t>
  </si>
  <si>
    <t>当初単価
（税込み）</t>
  </si>
  <si>
    <t>当初想定金額
（税込み）</t>
  </si>
  <si>
    <t>購入単価
（税込み）</t>
  </si>
  <si>
    <t>購入金額
（税込み）</t>
  </si>
  <si>
    <t>購入単価
（税抜き）</t>
  </si>
  <si>
    <t>合計
（税抜き）</t>
  </si>
  <si>
    <t>当初想定金額
（税込み）</t>
  </si>
  <si>
    <t xml:space="preserve"> 4.請求時で未購入の材料については購入予定先、購入予定価格、購入予定数量を記載すること。</t>
  </si>
  <si>
    <t>【設計数量（V）内の①のうち、主たる用途に用いた数量として、受注者からの証明がなされた数量（Ｖ１）】</t>
  </si>
  <si>
    <t>【設計数量（V）内の①のうち、主たる用途以外に用いた数量として、受注者からの証明がなされなかった数量（Ｖ２）】</t>
  </si>
  <si>
    <t>【設計数量（Ｖ）外の②・③の燃料油数量 （Ｖ３)】</t>
  </si>
  <si>
    <t>※請求の際には、概算額を算定した単品スライド額算定書及び関係書類を作成し、提出すること。</t>
  </si>
  <si>
    <t>「概算金額算定用」(請求時)、「単品スライド協議用」(協議時)を必ず選択してください。</t>
  </si>
  <si>
    <t>請求時には必要な証明書類を提出しなくても良いが、提出できる場合は証明書類を提出すること。</t>
  </si>
  <si>
    <t>スライド判定基準　：　資材分類毎に変動額合計が単品スライド判定金額（単品スライド対象請負金額の１％）超えるかを判断する。</t>
  </si>
  <si>
    <t>※このシートでの単品スライド額はあくまでも請求（協議）用の金額であり、スライド額を保証するものではない。</t>
  </si>
  <si>
    <t>　2.概算金額算定書では必要な証明書類を提出しなくても良いが、提出できる場合は証明書類を添付すること。</t>
  </si>
  <si>
    <t>　　但し同一の品目で同一年月でも複数の単価がある場合は、区分する(行をかえて記入)ものとする。</t>
  </si>
  <si>
    <t>　  証明できない場合(Ｖ２)は、概算数量を記載の上、その算出根拠を記した書類(様式1-5～1-7等を利用)を提出すること。</t>
  </si>
  <si>
    <t xml:space="preserve">  4.請求時で未購入の材料については購入予定先、購入予定価格、購入予定数量を記載すること。</t>
  </si>
  <si>
    <t>　3.対象数量名別(Ｖ１、Ｖ２、Ｖ３)、名称別、購入者別に区分して調書を作成すること。</t>
  </si>
  <si>
    <t>　1.購入先、購入単価、購入数量等を証明出来る場合は、その資料（納品書等）を添付の上、併せて監督職員に提出すること。</t>
  </si>
  <si>
    <t>　2.当該品目が同一月で複数の工種や機械で使用されている場合、監督職員より工種や機械毎等の内訳を提出するよう</t>
  </si>
  <si>
    <t>　　要求があった場合など、追加資料が必要な場合がある。</t>
  </si>
  <si>
    <t xml:space="preserve">    また、同一年月でも複数の単価がある場合は、区分する(行をかえて記入)ものとする。</t>
  </si>
  <si>
    <t>トレーラ</t>
  </si>
  <si>
    <t>重機運搬</t>
  </si>
  <si>
    <t>再生骨材運搬</t>
  </si>
  <si>
    <t>（千円未満切り捨て）</t>
  </si>
  <si>
    <t>付けをもって請負契約を締結した下記工事について、スライド調書を作成した</t>
  </si>
  <si>
    <t>ので関係書類を添えて提出する。</t>
  </si>
  <si>
    <t>単品スライド（変動額）チェックシート（鋼材類）【発注者】</t>
  </si>
  <si>
    <t>購入金額
の補正
（税抜き）</t>
  </si>
  <si>
    <t>設計単価
（税抜き）</t>
  </si>
  <si>
    <t>設計金額
（税抜き）</t>
  </si>
  <si>
    <t>購入数量と設計
数量の補正判定</t>
  </si>
  <si>
    <t>ＳＤ３４５　Ｄ１６</t>
  </si>
  <si>
    <t>【⑤　変更額　鋼　の算出】</t>
  </si>
  <si>
    <t>落札率</t>
  </si>
  <si>
    <t>ＳＤ３４５　Ｄ１６</t>
  </si>
  <si>
    <t>ｔ</t>
  </si>
  <si>
    <t>×</t>
  </si>
  <si>
    <t>－</t>
  </si>
  <si>
    <t>＝</t>
  </si>
  <si>
    <t>単品スライド（変動額）チェックシート（燃料油）【発注者】</t>
  </si>
  <si>
    <t>購入数量(証明済み)</t>
  </si>
  <si>
    <t>購入数量
(未証明)</t>
  </si>
  <si>
    <t>購入数量
合計</t>
  </si>
  <si>
    <t>軽  油</t>
  </si>
  <si>
    <t>計</t>
  </si>
  <si>
    <t>対象数量（積算システムの数量と購入数量の小さい方）</t>
  </si>
  <si>
    <t>－</t>
  </si>
  <si>
    <t>対象数量（運用ﾏﾆｭｱﾙの数量と購入数量の小さい方）</t>
  </si>
  <si>
    <t>＝</t>
  </si>
  <si>
    <t>p'＝Σ(購入数量×実勢価格)÷購入数量</t>
  </si>
  <si>
    <t>÷　（</t>
  </si>
  <si>
    <t>＋</t>
  </si>
  <si>
    <t>）＝</t>
  </si>
  <si>
    <t>Ｌ</t>
  </si>
  <si>
    <t>ガソリン</t>
  </si>
  <si>
    <t>【⑥　変更額　油　の算出】</t>
  </si>
  <si>
    <t>ｋ</t>
  </si>
  <si>
    <t>当初設計単価</t>
  </si>
  <si>
    <t>ｐ</t>
  </si>
  <si>
    <t>軽油：</t>
  </si>
  <si>
    <t>円　</t>
  </si>
  <si>
    <t>ｐ'</t>
  </si>
  <si>
    <t>軽油：</t>
  </si>
  <si>
    <t>円　</t>
  </si>
  <si>
    <t>ガソリン：　</t>
  </si>
  <si>
    <t>円</t>
  </si>
  <si>
    <t>×</t>
  </si>
  <si>
    <t>＋</t>
  </si>
  <si>
    <t>＝</t>
  </si>
  <si>
    <t>以下の金額額計算に使用する</t>
  </si>
  <si>
    <t>－</t>
  </si>
  <si>
    <t>＝</t>
  </si>
  <si>
    <t>＝</t>
  </si>
  <si>
    <t>ガソリン：　</t>
  </si>
  <si>
    <t>※このチェックシートは単品スライドの算出の例ですので、工事によれば使用できない場合があります。</t>
  </si>
  <si>
    <t>単品スライド額算定書の作成について（様式1-2,6-2）</t>
  </si>
  <si>
    <t>各種資機材の材料証明書の作成について（様式1-5,6-5）</t>
  </si>
  <si>
    <t>重機仮設材の運搬に係わる総括表の作成について（様式1-6,6-6）</t>
  </si>
  <si>
    <t>燃料消費量計算書の作成について（様式1-7,6-7）</t>
  </si>
  <si>
    <r>
      <t>　この様式により、集計や計算をおこなって</t>
    </r>
    <r>
      <rPr>
        <b/>
        <u val="single"/>
        <sz val="12"/>
        <rFont val="ＭＳ Ｐゴシック"/>
        <family val="3"/>
      </rPr>
      <t>不都合な点があれば、随時、集計表・計算書などの追記、修正を行って下さい。</t>
    </r>
  </si>
  <si>
    <t>請求対象とすることを併せて請求します。</t>
  </si>
  <si>
    <t xml:space="preserve"> ④スライド対象請負金額（①－③）
 　（消費税相当額含む）</t>
  </si>
  <si>
    <t>２）スライド額（S）＝　(甲　積算額)　又は　(乙　請求額)　の安い方　＝</t>
  </si>
  <si>
    <t>５）スライド額（Ｓ）＝スライド額（Ｓ'）＋消費税相当額</t>
  </si>
  <si>
    <t>様式７-3（単品スライド・増額・請求金額）</t>
  </si>
  <si>
    <t>発注者（市）</t>
  </si>
  <si>
    <t>市　長</t>
  </si>
  <si>
    <t>課　長</t>
  </si>
  <si>
    <t>天理市長</t>
  </si>
  <si>
    <t>様</t>
  </si>
  <si>
    <t>受注者</t>
  </si>
  <si>
    <t>住所又は所在地</t>
  </si>
  <si>
    <t>商号又は名称</t>
  </si>
  <si>
    <t>代表者氏名</t>
  </si>
  <si>
    <t>○○課長</t>
  </si>
  <si>
    <t>天　　理　　市　　長</t>
  </si>
  <si>
    <t>印</t>
  </si>
  <si>
    <t>課長</t>
  </si>
  <si>
    <t>から</t>
  </si>
  <si>
    <t>まで</t>
  </si>
  <si>
    <t>工　　事　　場　　所</t>
  </si>
  <si>
    <t>○○○町</t>
  </si>
  <si>
    <t>うち取引に係る消費税及び
地方消費税の額</t>
  </si>
  <si>
    <r>
      <t>×1.0</t>
    </r>
    <r>
      <rPr>
        <sz val="11"/>
        <color indexed="10"/>
        <rFont val="ＭＳ Ｐゴシック"/>
        <family val="3"/>
      </rPr>
      <t>8</t>
    </r>
  </si>
  <si>
    <r>
      <t>×1.0</t>
    </r>
    <r>
      <rPr>
        <sz val="11"/>
        <color indexed="10"/>
        <rFont val="ＭＳ Ｐゴシック"/>
        <family val="3"/>
      </rPr>
      <t>8</t>
    </r>
  </si>
  <si>
    <r>
      <t>×1.0</t>
    </r>
    <r>
      <rPr>
        <sz val="11"/>
        <color indexed="10"/>
        <rFont val="ＭＳ Ｐゴシック"/>
        <family val="3"/>
      </rPr>
      <t>8</t>
    </r>
    <r>
      <rPr>
        <sz val="11"/>
        <rFont val="ＭＳ Ｐゴシック"/>
        <family val="3"/>
      </rPr>
      <t>＝</t>
    </r>
  </si>
  <si>
    <t>受注者</t>
  </si>
  <si>
    <t>工　事　出　来　形　検　査　願</t>
  </si>
  <si>
    <t>　１　工事名</t>
  </si>
  <si>
    <t>　２　工事場所　　　　　</t>
  </si>
  <si>
    <t>　　年　　　　月　　　　日</t>
  </si>
  <si>
    <t>　３　契約年月日　</t>
  </si>
  <si>
    <t>　４　請負金額</t>
  </si>
  <si>
    <t>金　　　　　　　　　　　　　円</t>
  </si>
  <si>
    <t>　５　契約工期</t>
  </si>
  <si>
    <t>　　　　　　　　　　　</t>
  </si>
  <si>
    <t>着工　　　　　年　　　月　　　　日</t>
  </si>
  <si>
    <t>完成　　　　　年　　　月　　　　日</t>
  </si>
  <si>
    <t>部分払請求のため、上記の工事の第　　回出来形検査願います。</t>
  </si>
  <si>
    <t>　年　　　月　　　日</t>
  </si>
  <si>
    <t>発注者</t>
  </si>
  <si>
    <t>　　　　　　　　　　　　　　</t>
  </si>
  <si>
    <t>受注者</t>
  </si>
  <si>
    <t>㊞</t>
  </si>
  <si>
    <t>日付け</t>
  </si>
  <si>
    <t>契約について、別添の</t>
  </si>
  <si>
    <t>図面、設計図書に基づき第</t>
  </si>
  <si>
    <t>回目の変更を行う。</t>
  </si>
  <si>
    <t>工 事 請 負 変 更 契 約 書 （第 　　 回）</t>
  </si>
  <si>
    <t>工事請負金額</t>
  </si>
  <si>
    <t>請負契約額に対する増額</t>
  </si>
  <si>
    <t>うち取引に係る消費税及び地方消費税の額に相当する額</t>
  </si>
  <si>
    <t>この契約に定めのない事項については、</t>
  </si>
  <si>
    <t>日付け請負</t>
  </si>
  <si>
    <t>契約書のとおりとする。</t>
  </si>
  <si>
    <t>この変更契約の締結を証するため、本書２通を作成し、発注者及び受注者が記名</t>
  </si>
  <si>
    <t>押印の上、各自１通を原契約書及び第○回変更契約書とともに保有する。</t>
  </si>
  <si>
    <t>発注者　</t>
  </si>
  <si>
    <t>様式（単品スライド・増額用）</t>
  </si>
  <si>
    <t>総務課　入札審査室長</t>
  </si>
  <si>
    <t>補佐</t>
  </si>
  <si>
    <t>検算</t>
  </si>
  <si>
    <t>合議</t>
  </si>
  <si>
    <t xml:space="preserve">
○</t>
  </si>
  <si>
    <t xml:space="preserve">
●</t>
  </si>
  <si>
    <t xml:space="preserve">
●
○
（入札）</t>
  </si>
  <si>
    <t>工事出来形検査願</t>
  </si>
  <si>
    <t>受注者からの請求</t>
  </si>
  <si>
    <t xml:space="preserve">
○
</t>
  </si>
  <si>
    <r>
      <rPr>
        <sz val="11"/>
        <rFont val="ＭＳ Ｐゴシック"/>
        <family val="3"/>
      </rPr>
      <t>受注者
（業者）</t>
    </r>
  </si>
  <si>
    <t>参考書式１</t>
  </si>
  <si>
    <t>参考様式２
（単品スライド増額用）</t>
  </si>
  <si>
    <t>とします。</t>
  </si>
  <si>
    <t>なお、機材運搬に係る燃料油の算出方法における運搬距離の起算点は天理市役所</t>
  </si>
  <si>
    <t>【天理市役所から現場までの距離】</t>
  </si>
  <si>
    <t>　　年　　月　　日</t>
  </si>
  <si>
    <t>　　　年　　　月　　　日</t>
  </si>
  <si>
    <t>天理市○○町</t>
  </si>
  <si>
    <t>　　年　　　月　　　日</t>
  </si>
  <si>
    <t>　　年　　　月　　　日</t>
  </si>
  <si>
    <t>から</t>
  </si>
  <si>
    <t>まで</t>
  </si>
  <si>
    <t>￥</t>
  </si>
  <si>
    <t>様式２-２（単品スライド・増額）</t>
  </si>
  <si>
    <t>様式２（単増）
様式2-2</t>
  </si>
  <si>
    <t>受注者からの請求（様式１）を進達
入札審査室長へ通知</t>
  </si>
  <si>
    <t>２．工事場所</t>
  </si>
  <si>
    <t>受注者からの回答（様式４）を進達</t>
  </si>
  <si>
    <t xml:space="preserve">
●</t>
  </si>
  <si>
    <t>のとおり協議が成立しました。</t>
  </si>
  <si>
    <t>　これについて、変更契約の締結を依頼します。</t>
  </si>
  <si>
    <t>総務課 入札審査室長</t>
  </si>
  <si>
    <t>３．詳細は別紙のとおり</t>
  </si>
  <si>
    <t xml:space="preserve">
●</t>
  </si>
  <si>
    <t>受注者からの回答（様式９）を進達</t>
  </si>
  <si>
    <t>関係書類を揃えて、入札審査室へ変更契約を依頼</t>
  </si>
  <si>
    <t>様式11（単増）</t>
  </si>
  <si>
    <t>変更契約を依頼</t>
  </si>
  <si>
    <t>様式１１</t>
  </si>
  <si>
    <t>工事請負変更契約書</t>
  </si>
  <si>
    <t>入札審査室長から受注者へ通知し、契約を締結する</t>
  </si>
  <si>
    <t>Ｍ変更・鋼（発注者）とＭ変更・鋼（受注者）の金額を比較し、安値となる方を以下の金額額計算に使用する</t>
  </si>
  <si>
    <t>Ｍ変更・鋼　（発注者）</t>
  </si>
  <si>
    <t>Ｍ変更・鋼　（受注者）</t>
  </si>
  <si>
    <t>Ｍ当初・鋼　（発注者）</t>
  </si>
  <si>
    <t>　①　受注者　購入数量に対する　設計数量(積算システムによる数量　Ｖ１、Ｖ２)</t>
  </si>
  <si>
    <t>　①　受注者'　購入数量に対する　設計数量(運用マニュアルによる算出値　Ｖ３)</t>
  </si>
  <si>
    <r>
      <t xml:space="preserve">①　受注者　購入数量
</t>
    </r>
    <r>
      <rPr>
        <sz val="8"/>
        <rFont val="ＭＳ Ｐゴシック"/>
        <family val="3"/>
      </rPr>
      <t>(現場内建設機械に係わる数量)</t>
    </r>
  </si>
  <si>
    <r>
      <t xml:space="preserve">①'　受注者　購入数量
</t>
    </r>
    <r>
      <rPr>
        <sz val="8"/>
        <rFont val="ＭＳ Ｐゴシック"/>
        <family val="3"/>
      </rPr>
      <t>(資機材運搬に係わる数量)</t>
    </r>
  </si>
  <si>
    <r>
      <t xml:space="preserve">②　受注者　購入価格
</t>
    </r>
    <r>
      <rPr>
        <sz val="8"/>
        <rFont val="ＭＳ Ｐゴシック"/>
        <family val="3"/>
      </rPr>
      <t>(税込み)</t>
    </r>
  </si>
  <si>
    <r>
      <t xml:space="preserve">③　発注者　実勢価格
</t>
    </r>
    <r>
      <rPr>
        <sz val="8"/>
        <rFont val="ＭＳ Ｐゴシック"/>
        <family val="3"/>
      </rPr>
      <t>(物価資料価格：税抜き)</t>
    </r>
  </si>
  <si>
    <t>受注者　購入金額
①×②</t>
  </si>
  <si>
    <t>受注者　購入金額
①'×②</t>
  </si>
  <si>
    <t>発注者　実勢金額
(①＋①')×③</t>
  </si>
  <si>
    <t>発注者　スライド単価　ｐ'</t>
  </si>
  <si>
    <t>運用基準　２．スライド額の算定　（３）の①より
【購入数量＜対象数量】は、受注者の購入金額を採用
【購入数量＝対象数量】は、受注者の購入金額を採用
【購入数量&gt;対象数量】のため、受注者の購入金額を調整</t>
  </si>
  <si>
    <t>発注者　スライド単価</t>
  </si>
  <si>
    <t>Ｍ変更・油　（発注者）</t>
  </si>
  <si>
    <t>Ｍ変更・油　（受注者）</t>
  </si>
  <si>
    <t>Ｍ当初・油　（発注者）</t>
  </si>
  <si>
    <t>Ｍ変更・油（発注者）と</t>
  </si>
  <si>
    <t>金額を比較し、安値となる方を</t>
  </si>
  <si>
    <t>Ｍ変更・油（受注者）の</t>
  </si>
  <si>
    <t>　　標記について、下記工事の受注者から別添のとおり回答書が提出されたので進達する。</t>
  </si>
  <si>
    <t>標記について、下記工事の受注者から別添のとおり回答書が提出されたので進達する。</t>
  </si>
  <si>
    <t>標記について、下記工事の受注者から別添のとおり請求があったので進達する。</t>
  </si>
  <si>
    <t>標記について、下記工事の受注者から別添のとおり請求があったので通知する。</t>
  </si>
  <si>
    <t>様式1-2(単品スライド増額)概算金額算定用</t>
  </si>
  <si>
    <t>様式1-3(単品スライド増額)概算金額算定用</t>
  </si>
  <si>
    <t>参考様式１
（単品スライド増額用）</t>
  </si>
  <si>
    <t>○</t>
  </si>
  <si>
    <t>単品スライド（変動額）チェックシートの作成について（様式1-3,1-4,6-3,6-4）</t>
  </si>
  <si>
    <t>建　設　部　長</t>
  </si>
  <si>
    <t xml:space="preserve"> ⑤（Ｍ変更鋼－Ｍ当初鋼）
又は（受注者の購入金額・鋼－Ｍ当初鋼）
の安い方
（消費税含む・落札率考慮）</t>
  </si>
  <si>
    <t xml:space="preserve"> ⑥（Ｍ変更油－Ｍ当初油）
又は（受注者の購入金額・油－M当初・油）
の安い方
（消費税含む・落札率考慮）</t>
  </si>
  <si>
    <t xml:space="preserve"> ⑦受注者からのスライド請求金額
（消費税含む）
　※　様式6-2の請求額</t>
  </si>
  <si>
    <r>
      <t>１）スライド額（S</t>
    </r>
    <r>
      <rPr>
        <sz val="6"/>
        <rFont val="ＭＳ Ｐゴシック"/>
        <family val="3"/>
      </rPr>
      <t>甲</t>
    </r>
    <r>
      <rPr>
        <sz val="11"/>
        <rFont val="ＭＳ Ｐゴシック"/>
        <family val="3"/>
      </rPr>
      <t>）　(甲　積算額)</t>
    </r>
  </si>
  <si>
    <r>
      <t>Ｍ</t>
    </r>
    <r>
      <rPr>
        <sz val="6"/>
        <rFont val="ＭＳ Ｐゴシック"/>
        <family val="3"/>
      </rPr>
      <t>鋼,</t>
    </r>
    <r>
      <rPr>
        <sz val="11"/>
        <rFont val="ＭＳ Ｐゴシック"/>
        <family val="3"/>
      </rPr>
      <t xml:space="preserve"> Ｍ</t>
    </r>
    <r>
      <rPr>
        <sz val="6"/>
        <rFont val="ＭＳ Ｐゴシック"/>
        <family val="3"/>
      </rPr>
      <t>油</t>
    </r>
    <r>
      <rPr>
        <sz val="11"/>
        <rFont val="ＭＳ Ｐゴシック"/>
        <family val="3"/>
      </rPr>
      <t xml:space="preserve"> ＝{ ｐ1×Ｄ1 ＋ ｐ2×Ｄ2</t>
    </r>
  </si>
  <si>
    <r>
      <t>＋……＋ ｐm×Ｄm }×ｋ×10</t>
    </r>
    <r>
      <rPr>
        <sz val="11"/>
        <rFont val="ＭＳ Ｐゴシック"/>
        <family val="3"/>
      </rPr>
      <t>8／100</t>
    </r>
  </si>
  <si>
    <r>
      <t>Ｍ</t>
    </r>
    <r>
      <rPr>
        <sz val="6"/>
        <rFont val="ＭＳ Ｐゴシック"/>
        <family val="3"/>
      </rPr>
      <t>鋼</t>
    </r>
    <r>
      <rPr>
        <sz val="11"/>
        <rFont val="ＭＳ Ｐゴシック"/>
        <family val="3"/>
      </rPr>
      <t>, Ｍ</t>
    </r>
    <r>
      <rPr>
        <sz val="6"/>
        <rFont val="ＭＳ Ｐゴシック"/>
        <family val="3"/>
      </rPr>
      <t>油</t>
    </r>
    <r>
      <rPr>
        <sz val="11"/>
        <rFont val="ＭＳ Ｐゴシック"/>
        <family val="3"/>
      </rPr>
      <t xml:space="preserve"> ＝{ p'1×Ｄ1 ＋ p'2×Ｄ2</t>
    </r>
  </si>
  <si>
    <r>
      <t>＋……＋ p'm×Ｄm }×ｋ×10</t>
    </r>
    <r>
      <rPr>
        <sz val="11"/>
        <rFont val="ＭＳ Ｐゴシック"/>
        <family val="3"/>
      </rPr>
      <t>8／100</t>
    </r>
  </si>
  <si>
    <r>
      <t>Ｍ</t>
    </r>
    <r>
      <rPr>
        <sz val="6"/>
        <rFont val="ＭＳ Ｐゴシック"/>
        <family val="3"/>
      </rPr>
      <t>鋼</t>
    </r>
    <r>
      <rPr>
        <sz val="11"/>
        <rFont val="ＭＳ Ｐゴシック"/>
        <family val="3"/>
      </rPr>
      <t>, Ｍ</t>
    </r>
    <r>
      <rPr>
        <sz val="6"/>
        <rFont val="ＭＳ Ｐゴシック"/>
        <family val="3"/>
      </rPr>
      <t>油</t>
    </r>
    <r>
      <rPr>
        <sz val="11"/>
        <rFont val="ＭＳ Ｐゴシック"/>
        <family val="3"/>
      </rPr>
      <t>　：　価格変動後の鋼材類又は燃料油の金額</t>
    </r>
  </si>
  <si>
    <r>
      <t>Ｍ</t>
    </r>
    <r>
      <rPr>
        <sz val="6"/>
        <rFont val="ＭＳ Ｐゴシック"/>
        <family val="3"/>
      </rPr>
      <t>鋼</t>
    </r>
    <r>
      <rPr>
        <sz val="11"/>
        <rFont val="ＭＳ Ｐゴシック"/>
        <family val="3"/>
      </rPr>
      <t>, Ｍ</t>
    </r>
    <r>
      <rPr>
        <sz val="6"/>
        <rFont val="ＭＳ Ｐゴシック"/>
        <family val="3"/>
      </rPr>
      <t>油</t>
    </r>
    <r>
      <rPr>
        <sz val="11"/>
        <rFont val="ＭＳ Ｐゴシック"/>
        <family val="3"/>
      </rPr>
      <t>　：　価格変動前の鋼材類又は燃料油の金額</t>
    </r>
  </si>
  <si>
    <r>
      <t>３）スライド金額（Ｓ'）　＝　スライド額S×１００／１０</t>
    </r>
    <r>
      <rPr>
        <sz val="11"/>
        <rFont val="ＭＳ Ｐゴシック"/>
        <family val="3"/>
      </rPr>
      <t>８＝</t>
    </r>
  </si>
  <si>
    <r>
      <t>４）消費税相当額＝スライド額（Ｓ）×０．０</t>
    </r>
    <r>
      <rPr>
        <sz val="11"/>
        <rFont val="ＭＳ Ｐゴシック"/>
        <family val="3"/>
      </rPr>
      <t>８＝</t>
    </r>
  </si>
  <si>
    <r>
      <t>＋……＋　ｐm×Ｄm}×ｋ×10</t>
    </r>
    <r>
      <rPr>
        <sz val="11"/>
        <rFont val="ＭＳ Ｐゴシック"/>
        <family val="3"/>
      </rPr>
      <t>8／100</t>
    </r>
  </si>
  <si>
    <r>
      <t>２）スライド金額（Ｓ'）　＝　スライド額S×１００／１０</t>
    </r>
    <r>
      <rPr>
        <sz val="11"/>
        <rFont val="ＭＳ Ｐゴシック"/>
        <family val="3"/>
      </rPr>
      <t>８＝</t>
    </r>
  </si>
  <si>
    <r>
      <t>３）消費税相当額＝スライド額（Ｓ）×０．０</t>
    </r>
    <r>
      <rPr>
        <sz val="11"/>
        <rFont val="ＭＳ Ｐゴシック"/>
        <family val="3"/>
      </rPr>
      <t>８＝</t>
    </r>
  </si>
  <si>
    <t>単品スライドに必要な数量集計表、数量計算表ですので、県マニュアルの内容、解説に基づき調書を作成して下さい。</t>
  </si>
  <si>
    <t>設計数量（V）以外の②③の燃料油数量（県ﾏﾆｭｱﾙP.18）の証明用に用いる調書です。</t>
  </si>
  <si>
    <t>県マニュアル　３－２－２　（P.18）により、作成して下さい。</t>
  </si>
  <si>
    <t>県マニュアル　３－７　（P.21～）により、作成して下さい。</t>
  </si>
  <si>
    <t>県マニュアル　３－７　（P.22）により、作成して下さい。</t>
  </si>
  <si>
    <r>
      <rPr>
        <sz val="11"/>
        <rFont val="ＭＳ Ｐゴシック"/>
        <family val="3"/>
      </rPr>
      <t>受注者からの請求（様式１）を進達</t>
    </r>
  </si>
  <si>
    <r>
      <rPr>
        <sz val="11"/>
        <rFont val="ＭＳ Ｐゴシック"/>
        <family val="3"/>
      </rPr>
      <t>受注者からの回答（様式４）を進達</t>
    </r>
  </si>
  <si>
    <r>
      <rPr>
        <sz val="11"/>
        <rFont val="ＭＳ Ｐゴシック"/>
        <family val="3"/>
      </rPr>
      <t>受注者からの回答（様式９）を進達</t>
    </r>
  </si>
  <si>
    <r>
      <t>第</t>
    </r>
    <r>
      <rPr>
        <u val="single"/>
        <sz val="11"/>
        <color indexed="10"/>
        <rFont val="ＭＳ Ｐ明朝"/>
        <family val="1"/>
      </rPr>
      <t>26</t>
    </r>
    <r>
      <rPr>
        <sz val="11"/>
        <rFont val="ＭＳ Ｐ明朝"/>
        <family val="1"/>
      </rPr>
      <t>条第８項の規定に基づき、スライド額協議開始日を通知します。</t>
    </r>
  </si>
  <si>
    <r>
      <t>第</t>
    </r>
    <r>
      <rPr>
        <u val="single"/>
        <sz val="11"/>
        <color indexed="10"/>
        <rFont val="ＭＳ Ｐ明朝"/>
        <family val="1"/>
      </rPr>
      <t>26</t>
    </r>
    <r>
      <rPr>
        <sz val="11"/>
        <rFont val="ＭＳ Ｐ明朝"/>
        <family val="1"/>
      </rPr>
      <t>条第８項に基づく協議開始日</t>
    </r>
  </si>
  <si>
    <t>建設工事請負契約書第26条第5項の適用について</t>
  </si>
  <si>
    <r>
      <t>建設工事請負契約書第26条第5項の適用について（</t>
    </r>
    <r>
      <rPr>
        <sz val="11"/>
        <rFont val="ＭＳ Ｐゴシック"/>
        <family val="3"/>
      </rPr>
      <t>進達）</t>
    </r>
  </si>
  <si>
    <t>建設工事請負契約書第26条第8項に基づく協議開始の日について（通知）</t>
  </si>
  <si>
    <t>建設工事請負契約書第26条第8項に基づく協議開始の日について（回答）</t>
  </si>
  <si>
    <r>
      <t>建設工事請負契約書第26条第8項に基づく協議開始の日について（</t>
    </r>
    <r>
      <rPr>
        <sz val="11"/>
        <rFont val="ＭＳ Ｐゴシック"/>
        <family val="3"/>
      </rPr>
      <t>進達）</t>
    </r>
  </si>
  <si>
    <t>建設工事請負契約書第26条第５項の適用について（提出）</t>
  </si>
  <si>
    <t>建設工事請負契約書第26条第７項に基づく請負代金額の変更額について（協議）</t>
  </si>
  <si>
    <t>建設工事請負契約書第26条第７項に基づく請負代金額の変更額について（回答）</t>
  </si>
  <si>
    <r>
      <t>建設工事請負契約書第26条第７項に基づく請負代金額の変更について（</t>
    </r>
    <r>
      <rPr>
        <sz val="11"/>
        <rFont val="ＭＳ Ｐゴシック"/>
        <family val="3"/>
      </rPr>
      <t>進達）</t>
    </r>
  </si>
  <si>
    <t>建設工事請負契約書第26条第5項の適用に伴う契約変更について（依頼）</t>
  </si>
  <si>
    <t>建設工事請負契約書第26条第５項の適用について</t>
  </si>
  <si>
    <t>請負代金額を変更したく建設工事請負契約書第26条第５項の規定に基づき請求します。</t>
  </si>
  <si>
    <r>
      <t>　使用する時は、平成27年11月１日付通知「建設工事請負契約書第26条第５項（単品スライド条項）の運用について」及び奈良県</t>
    </r>
    <r>
      <rPr>
        <b/>
        <u val="single"/>
        <sz val="12"/>
        <rFont val="ＭＳ Ｐゴシック"/>
        <family val="3"/>
      </rPr>
      <t>単品スライド条項運用マニュアル（暫定版）（以下、「県マニュアル」とします。）をご覧頂き請求に必要な数量、価格、証明書類などを確認</t>
    </r>
    <r>
      <rPr>
        <b/>
        <sz val="12"/>
        <rFont val="ＭＳ Ｐゴシック"/>
        <family val="3"/>
      </rPr>
      <t>してから使用して下さい。</t>
    </r>
  </si>
  <si>
    <t>建設工事請負契約書第26条第５項の適用について（進達）</t>
  </si>
  <si>
    <t>建設工事請負契約書第26条第５項の適用について（通知）</t>
  </si>
  <si>
    <t>建設工事請負契約書第26条第８項に基づく協議開始の日について（通知）</t>
  </si>
  <si>
    <t>建設工事請負契約書第26条第８項に基づく協議開始の日について（回答）</t>
  </si>
  <si>
    <t>建設工事請負契約書第26条第８項に基づく協議開始の日について（進達）</t>
  </si>
  <si>
    <t>建設工事請負契約書第26条第５項の適用について（提出）</t>
  </si>
  <si>
    <t>建設工事請負契約書第26条第７項に基づく請負代金額の変更額について（協議）</t>
  </si>
  <si>
    <t>第26条第７項に基づき、下記のとおり協議します。</t>
  </si>
  <si>
    <t>建設工事請負契約書第26条第７項に基づく請負代金額の変更額について（回答）</t>
  </si>
  <si>
    <t>第26条第７項に基づくスライド変更金額については異存ありません。</t>
  </si>
  <si>
    <t>建設工事請負契約書第26条第７項に基づく請負代金額の変更額について（進達）</t>
  </si>
  <si>
    <t>建設工事請負契約書第26条第５項の適用に伴う契約変更について</t>
  </si>
  <si>
    <t xml:space="preserve">    　　年　　月　　日</t>
  </si>
  <si>
    <t>建設工事請負契約書第26条第５項の規定に基づく物価の変動による変更</t>
  </si>
  <si>
    <t>今回、請求する部分払いの範囲については、建設工事請負契約書第26条５項の</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</si>
</sst>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月&quot;"/>
    <numFmt numFmtId="178" formatCode="&quot;平&quot;&quot;成&quot;#,##0&quot;年&quot;&quot;度&quot;"/>
    <numFmt numFmtId="179" formatCode="#,##0.00\ \t"/>
    <numFmt numFmtId="180" formatCode="#,##0&quot;円&quot;"/>
    <numFmt numFmtId="181" formatCode="#,##0\ &quot;円&quot;"/>
    <numFmt numFmtId="182" formatCode="#,##0.00\ &quot;Ｌ&quot;"/>
    <numFmt numFmtId="183" formatCode="#,##0\ &quot;Ｌ&quot;"/>
    <numFmt numFmtId="184" formatCode="0.00000_ "/>
    <numFmt numFmtId="185" formatCode="#,##0_ "/>
    <numFmt numFmtId="186" formatCode="#,##0_);[Red]\(#,##0\)"/>
    <numFmt numFmtId="187" formatCode="[$-411]ge\.m\.d;@"/>
    <numFmt numFmtId="188" formatCode="[$-411]ge\.m;@"/>
    <numFmt numFmtId="189" formatCode="0_ "/>
    <numFmt numFmtId="190" formatCode="#,##0_ ;[Red]\-#,##0\ "/>
    <numFmt numFmtId="191" formatCode="#,##0.0_ ;[Red]\-#,##0.0\ "/>
    <numFmt numFmtId="192" formatCode="#,##0.000"/>
    <numFmt numFmtId="193" formatCode="&quot;自&quot;\)\ [$-411]ggge&quot;年&quot;m&quot;月&quot;d&quot;日&quot;;@"/>
    <numFmt numFmtId="194" formatCode="&quot;至&quot;\)\ [$-411]ggge&quot;年&quot;m&quot;月&quot;d&quot;日&quot;;@"/>
    <numFmt numFmtId="195" formatCode="0.0000%"/>
    <numFmt numFmtId="196" formatCode="0.000%"/>
    <numFmt numFmtId="197" formatCode="#,##0.0;[Red]\-#,##0.0"/>
    <numFmt numFmtId="198" formatCode="#,##0.00000;[Red]\-#,##0.00000"/>
    <numFmt numFmtId="199" formatCode="0_);[Red]\(0\)"/>
    <numFmt numFmtId="200" formatCode="0.00000_);[Red]\(0.00000\)"/>
    <numFmt numFmtId="201" formatCode="#,##0.00000_);[Red]\(#,##0.00000\)"/>
    <numFmt numFmtId="202" formatCode="&quot;Yes&quot;;&quot;Yes&quot;;&quot;No&quot;"/>
    <numFmt numFmtId="203" formatCode="&quot;True&quot;;&quot;True&quot;;&quot;False&quot;"/>
    <numFmt numFmtId="204" formatCode="&quot;On&quot;;&quot;On&quot;;&quot;Off&quot;"/>
    <numFmt numFmtId="205" formatCode="[$€-2]\ #,##0.00_);[Red]\([$€-2]\ #,##0.00\)"/>
    <numFmt numFmtId="206" formatCode="#,##0.00000_ "/>
    <numFmt numFmtId="207" formatCode="m/d;@"/>
  </numFmts>
  <fonts count="71">
    <font>
      <sz val="11"/>
      <name val="ＭＳ Ｐゴシック"/>
      <family val="3"/>
    </font>
    <font>
      <sz val="6"/>
      <name val="ＭＳ Ｐゴシック"/>
      <family val="3"/>
    </font>
    <font>
      <sz val="11"/>
      <name val="ＭＳ Ｐ明朝"/>
      <family val="1"/>
    </font>
    <font>
      <sz val="9"/>
      <name val="ＭＳ Ｐゴシック"/>
      <family val="3"/>
    </font>
    <font>
      <sz val="10"/>
      <name val="ＭＳ Ｐ明朝"/>
      <family val="1"/>
    </font>
    <font>
      <b/>
      <sz val="11"/>
      <name val="ＭＳ Ｐゴシック"/>
      <family val="3"/>
    </font>
    <font>
      <sz val="10"/>
      <name val="ＭＳ Ｐゴシック"/>
      <family val="3"/>
    </font>
    <font>
      <sz val="12"/>
      <name val="ＭＳ Ｐゴシック"/>
      <family val="3"/>
    </font>
    <font>
      <sz val="11"/>
      <name val="明朝"/>
      <family val="1"/>
    </font>
    <font>
      <sz val="14"/>
      <name val="ＭＳ Ｐゴシック"/>
      <family val="3"/>
    </font>
    <font>
      <sz val="22"/>
      <name val="ＭＳ Ｐゴシック"/>
      <family val="3"/>
    </font>
    <font>
      <b/>
      <sz val="14"/>
      <name val="ＭＳ Ｐゴシック"/>
      <family val="3"/>
    </font>
    <font>
      <b/>
      <sz val="9"/>
      <name val="ＭＳ Ｐゴシック"/>
      <family val="3"/>
    </font>
    <font>
      <b/>
      <sz val="22"/>
      <name val="ＭＳ Ｐゴシック"/>
      <family val="3"/>
    </font>
    <font>
      <sz val="12"/>
      <color indexed="8"/>
      <name val="明朝"/>
      <family val="1"/>
    </font>
    <font>
      <sz val="6"/>
      <name val="明朝"/>
      <family val="3"/>
    </font>
    <font>
      <b/>
      <sz val="12"/>
      <name val="ＭＳ Ｐゴシック"/>
      <family val="3"/>
    </font>
    <font>
      <b/>
      <sz val="16"/>
      <name val="ＭＳ Ｐゴシック"/>
      <family val="3"/>
    </font>
    <font>
      <b/>
      <sz val="20"/>
      <name val="ＭＳ Ｐゴシック"/>
      <family val="3"/>
    </font>
    <font>
      <sz val="8"/>
      <name val="ＭＳ Ｐゴシック"/>
      <family val="3"/>
    </font>
    <font>
      <sz val="16"/>
      <name val="ＭＳ Ｐゴシック"/>
      <family val="3"/>
    </font>
    <font>
      <b/>
      <sz val="6"/>
      <name val="ＭＳ Ｐゴシック"/>
      <family val="3"/>
    </font>
    <font>
      <sz val="12"/>
      <color indexed="8"/>
      <name val="ＭＳ Ｐゴシック"/>
      <family val="3"/>
    </font>
    <font>
      <b/>
      <u val="single"/>
      <sz val="12"/>
      <name val="ＭＳ Ｐゴシック"/>
      <family val="3"/>
    </font>
    <font>
      <sz val="11"/>
      <name val="ＭＳ 明朝"/>
      <family val="1"/>
    </font>
    <font>
      <sz val="8"/>
      <name val="ＭＳ 明朝"/>
      <family val="1"/>
    </font>
    <font>
      <sz val="16"/>
      <name val="ＭＳ 明朝"/>
      <family val="1"/>
    </font>
    <font>
      <sz val="11"/>
      <color indexed="10"/>
      <name val="ＭＳ Ｐゴシック"/>
      <family val="3"/>
    </font>
    <font>
      <sz val="16"/>
      <name val="ＭＳ Ｐ明朝"/>
      <family val="1"/>
    </font>
    <font>
      <u val="single"/>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6"/>
      <color indexed="8"/>
      <name val="ＭＳ Ｐゴシック"/>
      <family val="3"/>
    </font>
    <font>
      <b/>
      <sz val="6"/>
      <color indexed="8"/>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u val="single"/>
      <sz val="11"/>
      <color rgb="FFFF0000"/>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15"/>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thin"/>
      <right style="medium"/>
      <top style="thin"/>
      <bottom style="medium"/>
    </border>
    <border>
      <left style="thin"/>
      <right style="medium"/>
      <top style="medium"/>
      <bottom style="thin"/>
    </border>
    <border>
      <left style="medium"/>
      <right>
        <color indexed="63"/>
      </right>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color indexed="63"/>
      </right>
      <top style="double"/>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double"/>
      <right style="thin"/>
      <top style="thin"/>
      <bottom>
        <color indexed="63"/>
      </bottom>
    </border>
    <border>
      <left style="medium"/>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thin"/>
      <right style="medium"/>
      <top style="double"/>
      <bottom>
        <color indexed="63"/>
      </bottom>
    </border>
    <border>
      <left style="double"/>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medium"/>
      <right style="thin"/>
      <top style="medium"/>
      <bottom style="medium"/>
    </border>
    <border>
      <left style="thin"/>
      <right style="double"/>
      <top style="thin"/>
      <bottom style="thin"/>
    </border>
    <border>
      <left>
        <color indexed="63"/>
      </left>
      <right style="thin"/>
      <top style="thin"/>
      <bottom style="thin"/>
    </border>
    <border>
      <left style="dotted"/>
      <right>
        <color indexed="63"/>
      </right>
      <top>
        <color indexed="63"/>
      </top>
      <bottom>
        <color indexed="63"/>
      </bottom>
    </border>
    <border>
      <left>
        <color indexed="63"/>
      </left>
      <right style="dotted"/>
      <top>
        <color indexed="63"/>
      </top>
      <bottom>
        <color indexed="63"/>
      </bottom>
    </border>
    <border>
      <left style="medium"/>
      <right style="thin"/>
      <top style="double"/>
      <bottom style="thin"/>
    </border>
    <border>
      <left style="medium"/>
      <right style="thin"/>
      <top>
        <color indexed="63"/>
      </top>
      <bottom style="thin"/>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thin"/>
    </border>
    <border>
      <left>
        <color indexed="63"/>
      </left>
      <right style="medium"/>
      <top style="medium"/>
      <bottom style="medium"/>
    </border>
    <border>
      <left>
        <color indexed="63"/>
      </left>
      <right>
        <color indexed="63"/>
      </right>
      <top style="thin"/>
      <bottom style="thin"/>
    </border>
    <border>
      <left>
        <color indexed="63"/>
      </left>
      <right style="medium"/>
      <top>
        <color indexed="63"/>
      </top>
      <bottom style="thin"/>
    </border>
    <border>
      <left style="thin"/>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thin"/>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style="hair"/>
      <bottom style="hair"/>
    </border>
    <border>
      <left>
        <color indexed="63"/>
      </left>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style="hair"/>
    </border>
    <border>
      <left style="hair"/>
      <right>
        <color indexed="63"/>
      </right>
      <top style="hair"/>
      <bottom style="thin"/>
    </border>
    <border>
      <left style="thin"/>
      <right style="thin"/>
      <top style="hair"/>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double"/>
      <right style="double"/>
      <top style="double"/>
      <bottom style="double"/>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double"/>
      <right>
        <color indexed="63"/>
      </right>
      <top style="thin"/>
      <bottom style="thin"/>
    </border>
    <border>
      <left style="thin"/>
      <right>
        <color indexed="63"/>
      </right>
      <top style="medium"/>
      <bottom style="thin"/>
    </border>
    <border>
      <left style="double"/>
      <right style="thin"/>
      <top style="medium"/>
      <bottom style="thin"/>
    </border>
    <border>
      <left style="medium"/>
      <right style="thin"/>
      <top style="thin"/>
      <bottom>
        <color indexed="63"/>
      </bottom>
    </border>
    <border>
      <left>
        <color indexed="63"/>
      </left>
      <right style="double"/>
      <top style="medium"/>
      <bottom style="thin"/>
    </border>
    <border>
      <left style="thin"/>
      <right>
        <color indexed="63"/>
      </right>
      <top>
        <color indexed="63"/>
      </top>
      <bottom style="medium"/>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8" fillId="0" borderId="0">
      <alignment/>
      <protection/>
    </xf>
    <xf numFmtId="0" fontId="8" fillId="0" borderId="0">
      <alignment/>
      <protection/>
    </xf>
    <xf numFmtId="0" fontId="7" fillId="0" borderId="0">
      <alignment vertical="center"/>
      <protection/>
    </xf>
    <xf numFmtId="0" fontId="7" fillId="0" borderId="0">
      <alignment vertical="center"/>
      <protection/>
    </xf>
    <xf numFmtId="0" fontId="0" fillId="0" borderId="0">
      <alignment vertical="center"/>
      <protection/>
    </xf>
    <xf numFmtId="0" fontId="67" fillId="32" borderId="0" applyNumberFormat="0" applyBorder="0" applyAlignment="0" applyProtection="0"/>
  </cellStyleXfs>
  <cellXfs count="69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38" fontId="2" fillId="0" borderId="0" xfId="48" applyFont="1" applyAlignment="1">
      <alignment vertical="center"/>
    </xf>
    <xf numFmtId="0" fontId="2" fillId="0" borderId="0" xfId="0" applyFont="1" applyAlignment="1">
      <alignment horizontal="right" vertical="center" shrinkToFit="1"/>
    </xf>
    <xf numFmtId="0" fontId="2" fillId="0" borderId="0" xfId="0" applyFont="1" applyAlignment="1">
      <alignment vertical="center" shrinkToFit="1"/>
    </xf>
    <xf numFmtId="0" fontId="2" fillId="0" borderId="0" xfId="0" applyFont="1" applyAlignment="1">
      <alignment horizontal="left" vertical="center" shrinkToFit="1"/>
    </xf>
    <xf numFmtId="0" fontId="3" fillId="0" borderId="0" xfId="0" applyFont="1" applyAlignment="1">
      <alignment vertical="center"/>
    </xf>
    <xf numFmtId="0" fontId="2" fillId="0" borderId="0" xfId="0" applyFont="1" applyAlignment="1">
      <alignment vertical="top" wrapText="1"/>
    </xf>
    <xf numFmtId="0" fontId="2" fillId="0" borderId="0" xfId="0" applyFont="1" applyAlignment="1">
      <alignment vertical="center" wrapText="1"/>
    </xf>
    <xf numFmtId="58" fontId="2" fillId="0" borderId="0" xfId="0" applyNumberFormat="1" applyFont="1" applyAlignment="1">
      <alignment vertical="center" shrinkToFit="1"/>
    </xf>
    <xf numFmtId="0" fontId="4" fillId="0" borderId="0" xfId="0" applyFont="1" applyAlignment="1">
      <alignment vertical="center"/>
    </xf>
    <xf numFmtId="0" fontId="2" fillId="0" borderId="0" xfId="0" applyFont="1" applyAlignment="1">
      <alignment horizontal="left" vertical="center"/>
    </xf>
    <xf numFmtId="176" fontId="2" fillId="0" borderId="0" xfId="0" applyNumberFormat="1" applyFont="1" applyAlignment="1">
      <alignment vertical="center" shrinkToFit="1"/>
    </xf>
    <xf numFmtId="0" fontId="2" fillId="0" borderId="0" xfId="0" applyFont="1" applyAlignment="1">
      <alignment vertical="top"/>
    </xf>
    <xf numFmtId="0" fontId="2" fillId="0" borderId="0" xfId="0" applyFont="1" applyAlignment="1">
      <alignment horizontal="right" vertical="center" wrapText="1"/>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3" fillId="33" borderId="10" xfId="0" applyFont="1" applyFill="1" applyBorder="1" applyAlignment="1">
      <alignment horizontal="center" vertical="center" shrinkToFit="1"/>
    </xf>
    <xf numFmtId="0" fontId="6" fillId="0" borderId="0" xfId="0" applyFont="1" applyAlignment="1" quotePrefix="1">
      <alignment vertical="center"/>
    </xf>
    <xf numFmtId="0" fontId="7" fillId="0" borderId="0" xfId="62">
      <alignment vertical="center"/>
      <protection/>
    </xf>
    <xf numFmtId="0" fontId="7" fillId="0" borderId="0" xfId="62" applyAlignment="1">
      <alignment vertical="center" shrinkToFit="1"/>
      <protection/>
    </xf>
    <xf numFmtId="0" fontId="7" fillId="0" borderId="0" xfId="62" applyAlignment="1">
      <alignment vertical="center"/>
      <protection/>
    </xf>
    <xf numFmtId="0" fontId="9" fillId="0" borderId="0" xfId="62" applyFont="1" applyAlignment="1">
      <alignment vertical="center"/>
      <protection/>
    </xf>
    <xf numFmtId="0" fontId="7" fillId="0" borderId="11" xfId="62" applyBorder="1" applyAlignment="1">
      <alignment horizontal="center" vertical="center" shrinkToFit="1"/>
      <protection/>
    </xf>
    <xf numFmtId="0" fontId="7" fillId="0" borderId="12" xfId="62" applyBorder="1" applyAlignment="1">
      <alignment horizontal="center" vertical="center" shrinkToFit="1"/>
      <protection/>
    </xf>
    <xf numFmtId="49" fontId="7" fillId="34" borderId="13" xfId="62" applyNumberFormat="1" applyFill="1" applyBorder="1" applyAlignment="1" applyProtection="1">
      <alignment vertical="center" shrinkToFit="1"/>
      <protection locked="0"/>
    </xf>
    <xf numFmtId="49" fontId="7" fillId="34" borderId="14" xfId="62" applyNumberFormat="1" applyFill="1" applyBorder="1" applyAlignment="1" applyProtection="1">
      <alignment vertical="center" shrinkToFit="1"/>
      <protection locked="0"/>
    </xf>
    <xf numFmtId="181" fontId="7" fillId="34" borderId="14" xfId="62" applyNumberFormat="1" applyFill="1" applyBorder="1" applyAlignment="1" applyProtection="1">
      <alignment vertical="center" shrinkToFit="1"/>
      <protection locked="0"/>
    </xf>
    <xf numFmtId="181" fontId="7" fillId="34" borderId="15" xfId="62" applyNumberFormat="1" applyFill="1" applyBorder="1" applyAlignment="1" applyProtection="1">
      <alignment vertical="center" shrinkToFit="1"/>
      <protection locked="0"/>
    </xf>
    <xf numFmtId="0" fontId="7" fillId="34" borderId="16" xfId="62" applyFont="1" applyFill="1" applyBorder="1" applyAlignment="1" applyProtection="1">
      <alignment vertical="center" shrinkToFit="1"/>
      <protection/>
    </xf>
    <xf numFmtId="181" fontId="7" fillId="0" borderId="14" xfId="62" applyNumberFormat="1" applyFill="1" applyBorder="1" applyAlignment="1" applyProtection="1">
      <alignment vertical="center" shrinkToFit="1"/>
      <protection locked="0"/>
    </xf>
    <xf numFmtId="181" fontId="7" fillId="0" borderId="15" xfId="62" applyNumberFormat="1" applyFill="1" applyBorder="1" applyAlignment="1" applyProtection="1">
      <alignment vertical="center" shrinkToFit="1"/>
      <protection locked="0"/>
    </xf>
    <xf numFmtId="0" fontId="7" fillId="0" borderId="0" xfId="62" applyFill="1" applyAlignment="1">
      <alignment vertical="center"/>
      <protection/>
    </xf>
    <xf numFmtId="181" fontId="7" fillId="0" borderId="17" xfId="62" applyNumberFormat="1" applyBorder="1" applyAlignment="1">
      <alignment vertical="center"/>
      <protection/>
    </xf>
    <xf numFmtId="181" fontId="11" fillId="0" borderId="18" xfId="62" applyNumberFormat="1" applyFont="1" applyBorder="1" applyAlignment="1">
      <alignment vertical="center"/>
      <protection/>
    </xf>
    <xf numFmtId="181" fontId="11" fillId="0" borderId="15" xfId="62" applyNumberFormat="1" applyFont="1" applyBorder="1" applyAlignment="1">
      <alignment vertical="center"/>
      <protection/>
    </xf>
    <xf numFmtId="181" fontId="11" fillId="0" borderId="17" xfId="62" applyNumberFormat="1" applyFont="1" applyBorder="1" applyAlignment="1">
      <alignment vertical="center"/>
      <protection/>
    </xf>
    <xf numFmtId="0" fontId="7" fillId="0" borderId="0" xfId="62" applyFont="1" applyProtection="1">
      <alignment vertical="center"/>
      <protection/>
    </xf>
    <xf numFmtId="0" fontId="13" fillId="0" borderId="0" xfId="62" applyFont="1" applyAlignment="1" applyProtection="1">
      <alignment vertical="center"/>
      <protection/>
    </xf>
    <xf numFmtId="0" fontId="7" fillId="0" borderId="0" xfId="62" applyFont="1" applyAlignment="1" applyProtection="1">
      <alignment vertical="center" shrinkToFit="1"/>
      <protection/>
    </xf>
    <xf numFmtId="0" fontId="7" fillId="0" borderId="0" xfId="62" applyFont="1" applyAlignment="1" applyProtection="1">
      <alignment vertical="center"/>
      <protection/>
    </xf>
    <xf numFmtId="0" fontId="11" fillId="0" borderId="0" xfId="62" applyFont="1" applyFill="1" applyBorder="1" applyAlignment="1" applyProtection="1">
      <alignment horizontal="center" vertical="center"/>
      <protection locked="0"/>
    </xf>
    <xf numFmtId="0" fontId="9" fillId="0" borderId="19" xfId="62" applyFont="1" applyFill="1" applyBorder="1" applyAlignment="1" applyProtection="1">
      <alignment horizontal="center" vertical="center" shrinkToFit="1"/>
      <protection/>
    </xf>
    <xf numFmtId="0" fontId="9" fillId="0" borderId="20" xfId="62" applyFont="1" applyFill="1" applyBorder="1" applyAlignment="1" applyProtection="1">
      <alignment horizontal="center" vertical="center" shrinkToFit="1"/>
      <protection/>
    </xf>
    <xf numFmtId="0" fontId="9" fillId="0" borderId="21" xfId="62" applyFont="1" applyFill="1" applyBorder="1" applyAlignment="1" applyProtection="1">
      <alignment horizontal="center" vertical="center" shrinkToFit="1"/>
      <protection/>
    </xf>
    <xf numFmtId="0" fontId="9" fillId="0" borderId="22" xfId="62" applyFont="1" applyFill="1" applyBorder="1" applyAlignment="1" applyProtection="1">
      <alignment horizontal="center" vertical="center" shrinkToFit="1"/>
      <protection/>
    </xf>
    <xf numFmtId="49" fontId="9" fillId="35" borderId="23" xfId="62" applyNumberFormat="1" applyFont="1" applyFill="1" applyBorder="1" applyAlignment="1" applyProtection="1">
      <alignment vertical="center" shrinkToFit="1"/>
      <protection locked="0"/>
    </xf>
    <xf numFmtId="49" fontId="9" fillId="35" borderId="24" xfId="62" applyNumberFormat="1" applyFont="1" applyFill="1" applyBorder="1" applyAlignment="1" applyProtection="1">
      <alignment vertical="center" shrinkToFit="1"/>
      <protection locked="0"/>
    </xf>
    <xf numFmtId="0" fontId="7" fillId="35" borderId="24" xfId="62" applyFont="1" applyFill="1" applyBorder="1" applyAlignment="1" applyProtection="1">
      <alignment horizontal="center" vertical="center" shrinkToFit="1"/>
      <protection/>
    </xf>
    <xf numFmtId="191" fontId="7" fillId="35" borderId="24" xfId="48" applyNumberFormat="1" applyFont="1" applyFill="1" applyBorder="1" applyAlignment="1" applyProtection="1">
      <alignment vertical="center" shrinkToFit="1"/>
      <protection/>
    </xf>
    <xf numFmtId="190" fontId="7" fillId="35" borderId="24" xfId="48" applyNumberFormat="1" applyFont="1" applyFill="1" applyBorder="1" applyAlignment="1" applyProtection="1">
      <alignment vertical="center" shrinkToFit="1"/>
      <protection/>
    </xf>
    <xf numFmtId="0" fontId="7" fillId="35" borderId="24" xfId="62" applyFont="1" applyFill="1" applyBorder="1" applyAlignment="1" applyProtection="1">
      <alignment vertical="center" shrinkToFit="1"/>
      <protection/>
    </xf>
    <xf numFmtId="188" fontId="7" fillId="35" borderId="24" xfId="62" applyNumberFormat="1" applyFont="1" applyFill="1" applyBorder="1" applyAlignment="1" applyProtection="1">
      <alignment horizontal="center" vertical="center" shrinkToFit="1"/>
      <protection/>
    </xf>
    <xf numFmtId="190" fontId="7" fillId="35" borderId="25" xfId="48" applyNumberFormat="1" applyFont="1" applyFill="1" applyBorder="1" applyAlignment="1" applyProtection="1">
      <alignment vertical="center" shrinkToFit="1"/>
      <protection/>
    </xf>
    <xf numFmtId="190" fontId="7" fillId="35" borderId="26" xfId="48" applyNumberFormat="1" applyFont="1" applyFill="1" applyBorder="1" applyAlignment="1" applyProtection="1">
      <alignment vertical="center" shrinkToFit="1"/>
      <protection/>
    </xf>
    <xf numFmtId="49" fontId="9" fillId="35" borderId="16" xfId="62" applyNumberFormat="1" applyFont="1" applyFill="1" applyBorder="1" applyAlignment="1" applyProtection="1">
      <alignment vertical="center" shrinkToFit="1"/>
      <protection locked="0"/>
    </xf>
    <xf numFmtId="49" fontId="9" fillId="35" borderId="14" xfId="62" applyNumberFormat="1" applyFont="1" applyFill="1" applyBorder="1" applyAlignment="1" applyProtection="1">
      <alignment vertical="center" shrinkToFit="1"/>
      <protection locked="0"/>
    </xf>
    <xf numFmtId="0" fontId="7" fillId="35" borderId="14" xfId="62" applyFont="1" applyFill="1" applyBorder="1" applyAlignment="1" applyProtection="1">
      <alignment horizontal="center" vertical="center" shrinkToFit="1"/>
      <protection/>
    </xf>
    <xf numFmtId="191" fontId="7" fillId="35" borderId="14" xfId="48" applyNumberFormat="1" applyFont="1" applyFill="1" applyBorder="1" applyAlignment="1" applyProtection="1">
      <alignment vertical="center" shrinkToFit="1"/>
      <protection/>
    </xf>
    <xf numFmtId="190" fontId="7" fillId="35" borderId="14" xfId="48" applyNumberFormat="1" applyFont="1" applyFill="1" applyBorder="1" applyAlignment="1" applyProtection="1">
      <alignment vertical="center" shrinkToFit="1"/>
      <protection/>
    </xf>
    <xf numFmtId="0" fontId="7" fillId="35" borderId="14" xfId="62" applyFont="1" applyFill="1" applyBorder="1" applyAlignment="1" applyProtection="1">
      <alignment vertical="center" shrinkToFit="1"/>
      <protection/>
    </xf>
    <xf numFmtId="188" fontId="7" fillId="35" borderId="14" xfId="62" applyNumberFormat="1" applyFont="1" applyFill="1" applyBorder="1" applyAlignment="1" applyProtection="1">
      <alignment horizontal="center" vertical="center" shrinkToFit="1"/>
      <protection/>
    </xf>
    <xf numFmtId="190" fontId="7" fillId="35" borderId="27" xfId="48" applyNumberFormat="1" applyFont="1" applyFill="1" applyBorder="1" applyAlignment="1" applyProtection="1">
      <alignment vertical="center" shrinkToFit="1"/>
      <protection/>
    </xf>
    <xf numFmtId="190" fontId="7" fillId="35" borderId="15" xfId="48" applyNumberFormat="1" applyFont="1" applyFill="1" applyBorder="1" applyAlignment="1" applyProtection="1">
      <alignment vertical="center" shrinkToFit="1"/>
      <protection/>
    </xf>
    <xf numFmtId="49" fontId="9" fillId="35" borderId="28" xfId="62" applyNumberFormat="1" applyFont="1" applyFill="1" applyBorder="1" applyAlignment="1" applyProtection="1">
      <alignment vertical="center" shrinkToFit="1"/>
      <protection locked="0"/>
    </xf>
    <xf numFmtId="49" fontId="9" fillId="35" borderId="29" xfId="62" applyNumberFormat="1" applyFont="1" applyFill="1" applyBorder="1" applyAlignment="1" applyProtection="1">
      <alignment vertical="center" shrinkToFit="1"/>
      <protection locked="0"/>
    </xf>
    <xf numFmtId="0" fontId="7" fillId="35" borderId="29" xfId="62" applyFont="1" applyFill="1" applyBorder="1" applyAlignment="1" applyProtection="1">
      <alignment horizontal="center" vertical="center" shrinkToFit="1"/>
      <protection/>
    </xf>
    <xf numFmtId="191" fontId="7" fillId="35" borderId="29" xfId="48" applyNumberFormat="1" applyFont="1" applyFill="1" applyBorder="1" applyAlignment="1" applyProtection="1">
      <alignment vertical="center" shrinkToFit="1"/>
      <protection/>
    </xf>
    <xf numFmtId="190" fontId="7" fillId="35" borderId="29" xfId="48" applyNumberFormat="1" applyFont="1" applyFill="1" applyBorder="1" applyAlignment="1" applyProtection="1">
      <alignment vertical="center" shrinkToFit="1"/>
      <protection/>
    </xf>
    <xf numFmtId="0" fontId="7" fillId="35" borderId="29" xfId="62" applyFont="1" applyFill="1" applyBorder="1" applyAlignment="1" applyProtection="1">
      <alignment vertical="center" shrinkToFit="1"/>
      <protection/>
    </xf>
    <xf numFmtId="190" fontId="7" fillId="35" borderId="30" xfId="48" applyNumberFormat="1" applyFont="1" applyFill="1" applyBorder="1" applyAlignment="1" applyProtection="1">
      <alignment vertical="center" shrinkToFit="1"/>
      <protection/>
    </xf>
    <xf numFmtId="190" fontId="7" fillId="35" borderId="31" xfId="48" applyNumberFormat="1" applyFont="1" applyFill="1" applyBorder="1" applyAlignment="1" applyProtection="1">
      <alignment vertical="center" shrinkToFit="1"/>
      <protection/>
    </xf>
    <xf numFmtId="49" fontId="9" fillId="0" borderId="32" xfId="62" applyNumberFormat="1" applyFont="1" applyFill="1" applyBorder="1" applyAlignment="1" applyProtection="1">
      <alignment vertical="center" shrinkToFit="1"/>
      <protection locked="0"/>
    </xf>
    <xf numFmtId="49" fontId="9" fillId="0" borderId="33" xfId="62" applyNumberFormat="1" applyFont="1" applyFill="1" applyBorder="1" applyAlignment="1" applyProtection="1">
      <alignment vertical="center" shrinkToFit="1"/>
      <protection locked="0"/>
    </xf>
    <xf numFmtId="49" fontId="9" fillId="0" borderId="34" xfId="62" applyNumberFormat="1" applyFont="1" applyFill="1" applyBorder="1" applyAlignment="1" applyProtection="1">
      <alignment vertical="center" shrinkToFit="1"/>
      <protection locked="0"/>
    </xf>
    <xf numFmtId="191" fontId="7" fillId="0" borderId="35" xfId="48" applyNumberFormat="1" applyFont="1" applyFill="1" applyBorder="1" applyAlignment="1" applyProtection="1">
      <alignment vertical="center" shrinkToFit="1"/>
      <protection/>
    </xf>
    <xf numFmtId="190" fontId="7" fillId="0" borderId="35" xfId="48" applyNumberFormat="1" applyFont="1" applyFill="1" applyBorder="1" applyAlignment="1" applyProtection="1">
      <alignment vertical="center" shrinkToFit="1"/>
      <protection/>
    </xf>
    <xf numFmtId="190" fontId="7" fillId="0" borderId="36" xfId="48" applyNumberFormat="1" applyFont="1" applyFill="1" applyBorder="1" applyAlignment="1" applyProtection="1">
      <alignment vertical="center" shrinkToFit="1"/>
      <protection/>
    </xf>
    <xf numFmtId="190" fontId="7" fillId="0" borderId="37" xfId="48" applyNumberFormat="1" applyFont="1" applyFill="1" applyBorder="1" applyAlignment="1" applyProtection="1">
      <alignment vertical="center" shrinkToFit="1"/>
      <protection/>
    </xf>
    <xf numFmtId="0" fontId="7" fillId="0" borderId="0" xfId="62" applyFont="1" applyBorder="1" applyAlignment="1" applyProtection="1">
      <alignment horizontal="center" vertical="center" shrinkToFit="1"/>
      <protection/>
    </xf>
    <xf numFmtId="49" fontId="7" fillId="0" borderId="0" xfId="62" applyNumberFormat="1" applyFont="1" applyBorder="1" applyAlignment="1" applyProtection="1">
      <alignment vertical="center" shrinkToFit="1"/>
      <protection/>
    </xf>
    <xf numFmtId="0" fontId="14" fillId="0" borderId="0" xfId="60" applyFont="1" applyAlignment="1">
      <alignment vertical="center"/>
      <protection/>
    </xf>
    <xf numFmtId="0" fontId="14" fillId="0" borderId="0" xfId="61" applyFont="1" applyAlignment="1">
      <alignment vertical="top"/>
      <protection/>
    </xf>
    <xf numFmtId="0" fontId="14" fillId="0" borderId="0" xfId="61" applyFont="1" applyAlignment="1">
      <alignment vertical="center"/>
      <protection/>
    </xf>
    <xf numFmtId="0" fontId="9" fillId="0" borderId="0" xfId="62" applyFont="1">
      <alignment vertical="center"/>
      <protection/>
    </xf>
    <xf numFmtId="0" fontId="17" fillId="0" borderId="0" xfId="62" applyFont="1" applyAlignment="1" applyProtection="1">
      <alignment vertical="center"/>
      <protection/>
    </xf>
    <xf numFmtId="0" fontId="0" fillId="0" borderId="0" xfId="64">
      <alignment vertical="center"/>
      <protection/>
    </xf>
    <xf numFmtId="0" fontId="0" fillId="0" borderId="0" xfId="64" applyAlignment="1">
      <alignment horizontal="right" vertical="center"/>
      <protection/>
    </xf>
    <xf numFmtId="0" fontId="5" fillId="0" borderId="0" xfId="64" applyFont="1">
      <alignment vertical="center"/>
      <protection/>
    </xf>
    <xf numFmtId="0" fontId="0" fillId="0" borderId="29" xfId="64" applyBorder="1" applyAlignment="1">
      <alignment horizontal="center" vertical="center"/>
      <protection/>
    </xf>
    <xf numFmtId="0" fontId="0" fillId="0" borderId="38" xfId="64" applyBorder="1" applyAlignment="1">
      <alignment horizontal="center" vertical="center"/>
      <protection/>
    </xf>
    <xf numFmtId="0" fontId="0" fillId="0" borderId="31" xfId="64" applyBorder="1" applyAlignment="1">
      <alignment horizontal="center" vertical="center"/>
      <protection/>
    </xf>
    <xf numFmtId="0" fontId="0" fillId="35" borderId="39" xfId="64" applyFill="1" applyBorder="1" applyAlignment="1">
      <alignment vertical="center" shrinkToFit="1"/>
      <protection/>
    </xf>
    <xf numFmtId="0" fontId="0" fillId="35" borderId="40" xfId="64" applyFill="1" applyBorder="1" applyAlignment="1">
      <alignment vertical="center" shrinkToFit="1"/>
      <protection/>
    </xf>
    <xf numFmtId="0" fontId="0" fillId="35" borderId="40" xfId="64" applyFill="1" applyBorder="1" applyAlignment="1">
      <alignment horizontal="center" vertical="center" shrinkToFit="1"/>
      <protection/>
    </xf>
    <xf numFmtId="38" fontId="0" fillId="35" borderId="40" xfId="48" applyFill="1" applyBorder="1" applyAlignment="1">
      <alignment vertical="center" shrinkToFit="1"/>
    </xf>
    <xf numFmtId="187" fontId="0" fillId="35" borderId="41" xfId="64" applyNumberFormat="1" applyFill="1" applyBorder="1" applyAlignment="1">
      <alignment horizontal="center" vertical="center" shrinkToFit="1"/>
      <protection/>
    </xf>
    <xf numFmtId="0" fontId="0" fillId="35" borderId="42" xfId="64" applyFill="1" applyBorder="1" applyAlignment="1">
      <alignment vertical="center" shrinkToFit="1"/>
      <protection/>
    </xf>
    <xf numFmtId="0" fontId="0" fillId="35" borderId="43" xfId="64" applyFill="1" applyBorder="1" applyAlignment="1">
      <alignment vertical="center" shrinkToFit="1"/>
      <protection/>
    </xf>
    <xf numFmtId="0" fontId="0" fillId="35" borderId="13" xfId="64" applyFill="1" applyBorder="1" applyAlignment="1">
      <alignment vertical="center" shrinkToFit="1"/>
      <protection/>
    </xf>
    <xf numFmtId="0" fontId="0" fillId="35" borderId="14" xfId="64" applyFill="1" applyBorder="1" applyAlignment="1">
      <alignment vertical="center" shrinkToFit="1"/>
      <protection/>
    </xf>
    <xf numFmtId="0" fontId="0" fillId="35" borderId="14" xfId="64" applyFill="1" applyBorder="1" applyAlignment="1">
      <alignment horizontal="center" vertical="center" shrinkToFit="1"/>
      <protection/>
    </xf>
    <xf numFmtId="38" fontId="0" fillId="35" borderId="14" xfId="48" applyFill="1" applyBorder="1" applyAlignment="1">
      <alignment vertical="center" shrinkToFit="1"/>
    </xf>
    <xf numFmtId="187" fontId="0" fillId="35" borderId="27" xfId="64" applyNumberFormat="1" applyFill="1" applyBorder="1" applyAlignment="1">
      <alignment horizontal="center" vertical="center" shrinkToFit="1"/>
      <protection/>
    </xf>
    <xf numFmtId="0" fontId="0" fillId="35" borderId="44" xfId="64" applyFill="1" applyBorder="1" applyAlignment="1">
      <alignment vertical="center" shrinkToFit="1"/>
      <protection/>
    </xf>
    <xf numFmtId="0" fontId="0" fillId="35" borderId="15" xfId="64" applyFill="1" applyBorder="1" applyAlignment="1">
      <alignment vertical="center" shrinkToFit="1"/>
      <protection/>
    </xf>
    <xf numFmtId="38" fontId="0" fillId="35" borderId="14" xfId="48" applyFont="1" applyFill="1" applyBorder="1" applyAlignment="1">
      <alignment horizontal="center" vertical="center" shrinkToFit="1"/>
    </xf>
    <xf numFmtId="0" fontId="0" fillId="35" borderId="45" xfId="64" applyFill="1" applyBorder="1" applyAlignment="1">
      <alignment vertical="center" shrinkToFit="1"/>
      <protection/>
    </xf>
    <xf numFmtId="0" fontId="0" fillId="35" borderId="46" xfId="64" applyFill="1" applyBorder="1" applyAlignment="1">
      <alignment vertical="center" shrinkToFit="1"/>
      <protection/>
    </xf>
    <xf numFmtId="0" fontId="0" fillId="35" borderId="46" xfId="64" applyFill="1" applyBorder="1" applyAlignment="1">
      <alignment horizontal="center" vertical="center" shrinkToFit="1"/>
      <protection/>
    </xf>
    <xf numFmtId="38" fontId="0" fillId="35" borderId="46" xfId="48" applyFill="1" applyBorder="1" applyAlignment="1">
      <alignment vertical="center" shrinkToFit="1"/>
    </xf>
    <xf numFmtId="187" fontId="0" fillId="35" borderId="47" xfId="64" applyNumberFormat="1" applyFill="1" applyBorder="1" applyAlignment="1">
      <alignment horizontal="center" vertical="center" shrinkToFit="1"/>
      <protection/>
    </xf>
    <xf numFmtId="0" fontId="0" fillId="35" borderId="48" xfId="64" applyFill="1" applyBorder="1" applyAlignment="1">
      <alignment vertical="center" shrinkToFit="1"/>
      <protection/>
    </xf>
    <xf numFmtId="0" fontId="0" fillId="35" borderId="17" xfId="64" applyFill="1" applyBorder="1" applyAlignment="1">
      <alignment vertical="center" shrinkToFit="1"/>
      <protection/>
    </xf>
    <xf numFmtId="0" fontId="18" fillId="0" borderId="0" xfId="62" applyFont="1" applyAlignment="1" applyProtection="1">
      <alignment vertical="center"/>
      <protection/>
    </xf>
    <xf numFmtId="0" fontId="0" fillId="0" borderId="49" xfId="64" applyBorder="1" applyAlignment="1">
      <alignment horizontal="center" vertical="center" shrinkToFit="1"/>
      <protection/>
    </xf>
    <xf numFmtId="0" fontId="0" fillId="0" borderId="24" xfId="64" applyBorder="1" applyAlignment="1">
      <alignment horizontal="center" vertical="center" shrinkToFit="1"/>
      <protection/>
    </xf>
    <xf numFmtId="0" fontId="0" fillId="0" borderId="14" xfId="64" applyBorder="1" applyAlignment="1">
      <alignment horizontal="center" vertical="center" shrinkToFit="1"/>
      <protection/>
    </xf>
    <xf numFmtId="0" fontId="0" fillId="0" borderId="50" xfId="64" applyBorder="1" applyAlignment="1">
      <alignment horizontal="center" vertical="center" shrinkToFit="1"/>
      <protection/>
    </xf>
    <xf numFmtId="0" fontId="0" fillId="0" borderId="29" xfId="64" applyBorder="1" applyAlignment="1">
      <alignment horizontal="center" vertical="center" shrinkToFit="1"/>
      <protection/>
    </xf>
    <xf numFmtId="0" fontId="0" fillId="35" borderId="13" xfId="64" applyFill="1" applyBorder="1">
      <alignment vertical="center"/>
      <protection/>
    </xf>
    <xf numFmtId="0" fontId="0" fillId="35" borderId="14" xfId="64" applyFill="1" applyBorder="1">
      <alignment vertical="center"/>
      <protection/>
    </xf>
    <xf numFmtId="38" fontId="0" fillId="35" borderId="14" xfId="48" applyFill="1" applyBorder="1" applyAlignment="1">
      <alignment vertical="center"/>
    </xf>
    <xf numFmtId="0" fontId="0" fillId="35" borderId="50" xfId="64" applyFill="1" applyBorder="1">
      <alignment vertical="center"/>
      <protection/>
    </xf>
    <xf numFmtId="38" fontId="0" fillId="35" borderId="51" xfId="48" applyFill="1" applyBorder="1" applyAlignment="1">
      <alignment vertical="center"/>
    </xf>
    <xf numFmtId="0" fontId="19" fillId="35" borderId="14" xfId="64" applyFont="1" applyFill="1" applyBorder="1" applyAlignment="1">
      <alignment horizontal="center" vertical="center"/>
      <protection/>
    </xf>
    <xf numFmtId="38" fontId="0" fillId="35" borderId="15" xfId="48" applyFill="1" applyBorder="1" applyAlignment="1">
      <alignment vertical="center"/>
    </xf>
    <xf numFmtId="0" fontId="0" fillId="35" borderId="51" xfId="64" applyFill="1" applyBorder="1">
      <alignment vertical="center"/>
      <protection/>
    </xf>
    <xf numFmtId="0" fontId="16" fillId="0" borderId="0" xfId="64" applyFont="1">
      <alignment vertical="center"/>
      <protection/>
    </xf>
    <xf numFmtId="0" fontId="20" fillId="0" borderId="0" xfId="0" applyFont="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0" xfId="0" applyFont="1" applyAlignment="1">
      <alignment vertical="center"/>
    </xf>
    <xf numFmtId="0" fontId="11" fillId="0" borderId="0" xfId="0" applyFont="1" applyAlignment="1">
      <alignment vertical="center"/>
    </xf>
    <xf numFmtId="0" fontId="5" fillId="0" borderId="0" xfId="0" applyFont="1" applyAlignment="1">
      <alignment horizontal="left" vertical="center" indent="3"/>
    </xf>
    <xf numFmtId="38" fontId="2" fillId="0" borderId="0" xfId="48" applyFont="1" applyAlignment="1">
      <alignment horizontal="left" vertical="center" indent="1"/>
    </xf>
    <xf numFmtId="49" fontId="9" fillId="35" borderId="13" xfId="62" applyNumberFormat="1" applyFont="1" applyFill="1" applyBorder="1" applyAlignment="1" applyProtection="1">
      <alignment vertical="center" shrinkToFit="1"/>
      <protection locked="0"/>
    </xf>
    <xf numFmtId="186" fontId="7" fillId="35" borderId="24" xfId="48" applyNumberFormat="1" applyFont="1" applyFill="1" applyBorder="1" applyAlignment="1" applyProtection="1">
      <alignment vertical="center" shrinkToFit="1"/>
      <protection/>
    </xf>
    <xf numFmtId="186" fontId="7" fillId="35" borderId="14" xfId="48" applyNumberFormat="1" applyFont="1" applyFill="1" applyBorder="1" applyAlignment="1" applyProtection="1">
      <alignment vertical="center" shrinkToFit="1"/>
      <protection/>
    </xf>
    <xf numFmtId="186" fontId="7" fillId="35" borderId="29" xfId="48" applyNumberFormat="1" applyFont="1" applyFill="1" applyBorder="1" applyAlignment="1" applyProtection="1">
      <alignment vertical="center" shrinkToFit="1"/>
      <protection/>
    </xf>
    <xf numFmtId="186" fontId="7" fillId="0" borderId="35" xfId="48" applyNumberFormat="1" applyFont="1" applyFill="1" applyBorder="1" applyAlignment="1" applyProtection="1">
      <alignment vertical="center" shrinkToFit="1"/>
      <protection/>
    </xf>
    <xf numFmtId="186" fontId="7" fillId="35" borderId="27" xfId="48" applyNumberFormat="1" applyFont="1" applyFill="1" applyBorder="1" applyAlignment="1" applyProtection="1">
      <alignment vertical="center" shrinkToFit="1"/>
      <protection/>
    </xf>
    <xf numFmtId="186" fontId="7" fillId="0" borderId="36" xfId="48" applyNumberFormat="1" applyFont="1" applyFill="1" applyBorder="1" applyAlignment="1" applyProtection="1">
      <alignment vertical="center" shrinkToFit="1"/>
      <protection/>
    </xf>
    <xf numFmtId="0" fontId="6" fillId="0" borderId="21" xfId="62" applyFont="1" applyFill="1" applyBorder="1" applyAlignment="1" applyProtection="1">
      <alignment horizontal="center" vertical="center" wrapText="1" shrinkToFit="1"/>
      <protection/>
    </xf>
    <xf numFmtId="0" fontId="7" fillId="0" borderId="36" xfId="62" applyFont="1" applyFill="1" applyBorder="1" applyAlignment="1" applyProtection="1">
      <alignment vertical="center" shrinkToFit="1"/>
      <protection/>
    </xf>
    <xf numFmtId="0" fontId="7" fillId="0" borderId="34" xfId="62" applyFont="1" applyFill="1" applyBorder="1" applyAlignment="1" applyProtection="1">
      <alignment vertical="center" shrinkToFit="1"/>
      <protection/>
    </xf>
    <xf numFmtId="38" fontId="0" fillId="0" borderId="0" xfId="48" applyFont="1" applyAlignment="1">
      <alignment vertical="center"/>
    </xf>
    <xf numFmtId="0" fontId="0" fillId="0" borderId="20" xfId="62" applyFont="1" applyFill="1" applyBorder="1" applyAlignment="1" applyProtection="1">
      <alignment horizontal="center" vertical="center" wrapText="1" shrinkToFit="1"/>
      <protection/>
    </xf>
    <xf numFmtId="0" fontId="3" fillId="0" borderId="20" xfId="62" applyFont="1" applyFill="1" applyBorder="1" applyAlignment="1" applyProtection="1">
      <alignment horizontal="center" vertical="center" wrapText="1" shrinkToFit="1"/>
      <protection/>
    </xf>
    <xf numFmtId="0" fontId="0" fillId="0" borderId="29" xfId="64" applyFont="1" applyBorder="1" applyAlignment="1">
      <alignment horizontal="center" vertical="center" wrapText="1"/>
      <protection/>
    </xf>
    <xf numFmtId="0" fontId="7" fillId="0" borderId="12" xfId="62" applyFont="1" applyBorder="1" applyAlignment="1">
      <alignment horizontal="center" vertical="center" wrapText="1" shrinkToFit="1"/>
      <protection/>
    </xf>
    <xf numFmtId="0" fontId="7" fillId="0" borderId="18" xfId="62" applyFont="1" applyBorder="1" applyAlignment="1">
      <alignment horizontal="center" vertical="center" wrapText="1" shrinkToFit="1"/>
      <protection/>
    </xf>
    <xf numFmtId="49" fontId="9" fillId="35" borderId="54" xfId="62" applyNumberFormat="1" applyFont="1" applyFill="1" applyBorder="1" applyAlignment="1" applyProtection="1">
      <alignment vertical="center"/>
      <protection locked="0"/>
    </xf>
    <xf numFmtId="49" fontId="9" fillId="35" borderId="55" xfId="62" applyNumberFormat="1" applyFont="1" applyFill="1" applyBorder="1" applyAlignment="1" applyProtection="1">
      <alignment vertical="center" shrinkToFit="1"/>
      <protection locked="0"/>
    </xf>
    <xf numFmtId="49" fontId="9" fillId="35" borderId="13" xfId="62" applyNumberFormat="1" applyFont="1" applyFill="1" applyBorder="1" applyAlignment="1" applyProtection="1">
      <alignment vertical="center"/>
      <protection locked="0"/>
    </xf>
    <xf numFmtId="49" fontId="9" fillId="35" borderId="16" xfId="62" applyNumberFormat="1" applyFont="1" applyFill="1" applyBorder="1" applyAlignment="1" applyProtection="1">
      <alignment vertical="center"/>
      <protection locked="0"/>
    </xf>
    <xf numFmtId="0" fontId="7" fillId="0" borderId="0" xfId="62" applyFont="1">
      <alignment vertical="center"/>
      <protection/>
    </xf>
    <xf numFmtId="0" fontId="22" fillId="0" borderId="0" xfId="61" applyFont="1" applyAlignment="1">
      <alignment vertical="center"/>
      <protection/>
    </xf>
    <xf numFmtId="0" fontId="13" fillId="0" borderId="0" xfId="63" applyFont="1" applyAlignment="1" applyProtection="1">
      <alignment vertical="center"/>
      <protection/>
    </xf>
    <xf numFmtId="0" fontId="7" fillId="0" borderId="0" xfId="63" applyFont="1" applyAlignment="1" applyProtection="1">
      <alignment vertical="center" shrinkToFit="1"/>
      <protection/>
    </xf>
    <xf numFmtId="0" fontId="9" fillId="0" borderId="19" xfId="63" applyFont="1" applyFill="1" applyBorder="1" applyAlignment="1" applyProtection="1">
      <alignment horizontal="center" vertical="center" shrinkToFit="1"/>
      <protection/>
    </xf>
    <xf numFmtId="0" fontId="9" fillId="0" borderId="20" xfId="63" applyFont="1" applyFill="1" applyBorder="1" applyAlignment="1" applyProtection="1">
      <alignment horizontal="center" vertical="center" shrinkToFit="1"/>
      <protection/>
    </xf>
    <xf numFmtId="0" fontId="9" fillId="0" borderId="20"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9" fillId="0" borderId="21" xfId="63" applyFont="1" applyFill="1" applyBorder="1" applyAlignment="1" applyProtection="1">
      <alignment horizontal="center" vertical="center" wrapText="1" shrinkToFit="1"/>
      <protection/>
    </xf>
    <xf numFmtId="0" fontId="19" fillId="0" borderId="22" xfId="63" applyFont="1" applyFill="1" applyBorder="1" applyAlignment="1" applyProtection="1">
      <alignment horizontal="center" vertical="center" wrapText="1" shrinkToFit="1"/>
      <protection/>
    </xf>
    <xf numFmtId="49" fontId="9" fillId="33" borderId="23" xfId="63" applyNumberFormat="1" applyFont="1" applyFill="1" applyBorder="1" applyAlignment="1" applyProtection="1">
      <alignment vertical="center" shrinkToFit="1"/>
      <protection locked="0"/>
    </xf>
    <xf numFmtId="49" fontId="9" fillId="33" borderId="24" xfId="63" applyNumberFormat="1" applyFont="1" applyFill="1" applyBorder="1" applyAlignment="1" applyProtection="1">
      <alignment vertical="center" shrinkToFit="1"/>
      <protection locked="0"/>
    </xf>
    <xf numFmtId="0" fontId="7" fillId="33" borderId="24" xfId="63" applyFont="1" applyFill="1" applyBorder="1" applyAlignment="1" applyProtection="1">
      <alignment horizontal="center" vertical="center" shrinkToFit="1"/>
      <protection/>
    </xf>
    <xf numFmtId="191" fontId="7" fillId="33" borderId="24" xfId="48" applyNumberFormat="1" applyFont="1" applyFill="1" applyBorder="1" applyAlignment="1" applyProtection="1">
      <alignment vertical="center" shrinkToFit="1"/>
      <protection/>
    </xf>
    <xf numFmtId="190" fontId="7" fillId="33" borderId="24" xfId="48" applyNumberFormat="1" applyFont="1" applyFill="1" applyBorder="1" applyAlignment="1" applyProtection="1">
      <alignment vertical="center" shrinkToFit="1"/>
      <protection/>
    </xf>
    <xf numFmtId="190" fontId="7" fillId="0" borderId="24" xfId="48" applyNumberFormat="1" applyFont="1" applyFill="1" applyBorder="1" applyAlignment="1" applyProtection="1">
      <alignment vertical="center" shrinkToFit="1"/>
      <protection/>
    </xf>
    <xf numFmtId="188" fontId="7" fillId="33" borderId="24" xfId="63" applyNumberFormat="1" applyFont="1" applyFill="1" applyBorder="1" applyAlignment="1" applyProtection="1">
      <alignment horizontal="center" vertical="center" shrinkToFit="1"/>
      <protection/>
    </xf>
    <xf numFmtId="186" fontId="7" fillId="0" borderId="24" xfId="48" applyNumberFormat="1" applyFont="1" applyFill="1" applyBorder="1" applyAlignment="1" applyProtection="1">
      <alignment vertical="center" shrinkToFit="1"/>
      <protection/>
    </xf>
    <xf numFmtId="190" fontId="7" fillId="0" borderId="26" xfId="48" applyNumberFormat="1" applyFont="1" applyFill="1" applyBorder="1" applyAlignment="1" applyProtection="1">
      <alignment horizontal="center" vertical="center" shrinkToFit="1"/>
      <protection/>
    </xf>
    <xf numFmtId="49" fontId="9" fillId="33" borderId="16" xfId="63" applyNumberFormat="1" applyFont="1" applyFill="1" applyBorder="1" applyAlignment="1" applyProtection="1">
      <alignment vertical="center" shrinkToFit="1"/>
      <protection locked="0"/>
    </xf>
    <xf numFmtId="0" fontId="7" fillId="33" borderId="14" xfId="63" applyFont="1" applyFill="1" applyBorder="1" applyAlignment="1" applyProtection="1">
      <alignment horizontal="center" vertical="center" shrinkToFit="1"/>
      <protection/>
    </xf>
    <xf numFmtId="191" fontId="7" fillId="33" borderId="14" xfId="48" applyNumberFormat="1" applyFont="1" applyFill="1" applyBorder="1" applyAlignment="1" applyProtection="1">
      <alignment vertical="center" shrinkToFit="1"/>
      <protection/>
    </xf>
    <xf numFmtId="190" fontId="7" fillId="33" borderId="14" xfId="48" applyNumberFormat="1" applyFont="1" applyFill="1" applyBorder="1" applyAlignment="1" applyProtection="1">
      <alignment vertical="center" shrinkToFit="1"/>
      <protection/>
    </xf>
    <xf numFmtId="190" fontId="7" fillId="0" borderId="14" xfId="48" applyNumberFormat="1" applyFont="1" applyFill="1" applyBorder="1" applyAlignment="1" applyProtection="1">
      <alignment vertical="center" shrinkToFit="1"/>
      <protection/>
    </xf>
    <xf numFmtId="188" fontId="7" fillId="33" borderId="14" xfId="63" applyNumberFormat="1" applyFont="1" applyFill="1" applyBorder="1" applyAlignment="1" applyProtection="1">
      <alignment horizontal="center" vertical="center" shrinkToFit="1"/>
      <protection/>
    </xf>
    <xf numFmtId="190" fontId="7" fillId="0" borderId="56" xfId="48" applyNumberFormat="1" applyFont="1" applyFill="1" applyBorder="1" applyAlignment="1" applyProtection="1">
      <alignment vertical="center" shrinkToFit="1"/>
      <protection/>
    </xf>
    <xf numFmtId="49" fontId="9" fillId="33" borderId="14" xfId="63" applyNumberFormat="1" applyFont="1" applyFill="1" applyBorder="1" applyAlignment="1" applyProtection="1">
      <alignment vertical="center" shrinkToFit="1"/>
      <protection locked="0"/>
    </xf>
    <xf numFmtId="0" fontId="7" fillId="33" borderId="14" xfId="63" applyFont="1" applyFill="1" applyBorder="1" applyAlignment="1" applyProtection="1">
      <alignment vertical="center" shrinkToFit="1"/>
      <protection/>
    </xf>
    <xf numFmtId="0" fontId="7" fillId="35" borderId="14" xfId="63" applyFont="1" applyFill="1" applyBorder="1" applyAlignment="1" applyProtection="1">
      <alignment vertical="center" shrinkToFit="1"/>
      <protection/>
    </xf>
    <xf numFmtId="186" fontId="7" fillId="0" borderId="24" xfId="63" applyNumberFormat="1" applyFont="1" applyFill="1" applyBorder="1" applyAlignment="1" applyProtection="1">
      <alignment vertical="center" shrinkToFit="1"/>
      <protection/>
    </xf>
    <xf numFmtId="49" fontId="9" fillId="33" borderId="28" xfId="63" applyNumberFormat="1" applyFont="1" applyFill="1" applyBorder="1" applyAlignment="1" applyProtection="1">
      <alignment vertical="center" shrinkToFit="1"/>
      <protection locked="0"/>
    </xf>
    <xf numFmtId="49" fontId="9" fillId="33" borderId="29" xfId="63" applyNumberFormat="1" applyFont="1" applyFill="1" applyBorder="1" applyAlignment="1" applyProtection="1">
      <alignment vertical="center" shrinkToFit="1"/>
      <protection locked="0"/>
    </xf>
    <xf numFmtId="0" fontId="7" fillId="33" borderId="29" xfId="63" applyFont="1" applyFill="1" applyBorder="1" applyAlignment="1" applyProtection="1">
      <alignment horizontal="center" vertical="center" shrinkToFit="1"/>
      <protection/>
    </xf>
    <xf numFmtId="191" fontId="7" fillId="33" borderId="29" xfId="48" applyNumberFormat="1" applyFont="1" applyFill="1" applyBorder="1" applyAlignment="1" applyProtection="1">
      <alignment vertical="center" shrinkToFit="1"/>
      <protection/>
    </xf>
    <xf numFmtId="190" fontId="7" fillId="33" borderId="29" xfId="48" applyNumberFormat="1" applyFont="1" applyFill="1" applyBorder="1" applyAlignment="1" applyProtection="1">
      <alignment vertical="center" shrinkToFit="1"/>
      <protection/>
    </xf>
    <xf numFmtId="190" fontId="7" fillId="0" borderId="29" xfId="48" applyNumberFormat="1" applyFont="1" applyFill="1" applyBorder="1" applyAlignment="1" applyProtection="1">
      <alignment vertical="center" shrinkToFit="1"/>
      <protection/>
    </xf>
    <xf numFmtId="0" fontId="7" fillId="33" borderId="29" xfId="63" applyFont="1" applyFill="1" applyBorder="1" applyAlignment="1" applyProtection="1">
      <alignment vertical="center" shrinkToFit="1"/>
      <protection/>
    </xf>
    <xf numFmtId="0" fontId="7" fillId="35" borderId="29" xfId="63" applyFont="1" applyFill="1" applyBorder="1" applyAlignment="1" applyProtection="1">
      <alignment vertical="center" shrinkToFit="1"/>
      <protection/>
    </xf>
    <xf numFmtId="186" fontId="7" fillId="0" borderId="56" xfId="63" applyNumberFormat="1" applyFont="1" applyFill="1" applyBorder="1" applyAlignment="1" applyProtection="1">
      <alignment vertical="center" shrinkToFit="1"/>
      <protection/>
    </xf>
    <xf numFmtId="49" fontId="9" fillId="0" borderId="32" xfId="63" applyNumberFormat="1" applyFont="1" applyFill="1" applyBorder="1" applyAlignment="1" applyProtection="1">
      <alignment vertical="center" shrinkToFit="1"/>
      <protection locked="0"/>
    </xf>
    <xf numFmtId="49" fontId="9" fillId="0" borderId="33" xfId="63" applyNumberFormat="1" applyFont="1" applyFill="1" applyBorder="1" applyAlignment="1" applyProtection="1">
      <alignment vertical="center" shrinkToFit="1"/>
      <protection locked="0"/>
    </xf>
    <xf numFmtId="49" fontId="9" fillId="0" borderId="34" xfId="63" applyNumberFormat="1" applyFont="1" applyFill="1" applyBorder="1" applyAlignment="1" applyProtection="1">
      <alignment vertical="center" shrinkToFit="1"/>
      <protection locked="0"/>
    </xf>
    <xf numFmtId="0" fontId="7" fillId="0" borderId="36" xfId="63" applyFont="1" applyFill="1" applyBorder="1" applyAlignment="1" applyProtection="1">
      <alignment vertical="center" shrinkToFit="1"/>
      <protection/>
    </xf>
    <xf numFmtId="0" fontId="7" fillId="0" borderId="0" xfId="63" applyFont="1" applyBorder="1" applyAlignment="1" applyProtection="1">
      <alignment horizontal="center" vertical="center" shrinkToFit="1"/>
      <protection/>
    </xf>
    <xf numFmtId="49" fontId="7" fillId="0" borderId="0" xfId="63" applyNumberFormat="1" applyFont="1" applyBorder="1" applyAlignment="1" applyProtection="1">
      <alignment vertical="center" shrinkToFit="1"/>
      <protection/>
    </xf>
    <xf numFmtId="0" fontId="7" fillId="0" borderId="0" xfId="63" applyFont="1" applyProtection="1">
      <alignment vertical="center"/>
      <protection/>
    </xf>
    <xf numFmtId="0" fontId="0" fillId="0" borderId="0" xfId="63" applyFont="1">
      <alignment vertical="center"/>
      <protection/>
    </xf>
    <xf numFmtId="184" fontId="0" fillId="0" borderId="32" xfId="63" applyNumberFormat="1" applyFont="1" applyBorder="1" applyAlignment="1" quotePrefix="1">
      <alignment vertical="center"/>
      <protection/>
    </xf>
    <xf numFmtId="184" fontId="0" fillId="0" borderId="33" xfId="63" applyNumberFormat="1" applyFont="1" applyBorder="1" applyAlignment="1" quotePrefix="1">
      <alignment vertical="center"/>
      <protection/>
    </xf>
    <xf numFmtId="0" fontId="0" fillId="0" borderId="57" xfId="63" applyFont="1" applyBorder="1" applyAlignment="1">
      <alignment vertical="center"/>
      <protection/>
    </xf>
    <xf numFmtId="0" fontId="0" fillId="0" borderId="58" xfId="63" applyFont="1" applyBorder="1" applyAlignment="1">
      <alignment vertical="center"/>
      <protection/>
    </xf>
    <xf numFmtId="0" fontId="0" fillId="0" borderId="59" xfId="63" applyFont="1" applyBorder="1" applyAlignment="1">
      <alignment horizontal="center" vertical="center"/>
      <protection/>
    </xf>
    <xf numFmtId="185" fontId="0" fillId="33" borderId="59" xfId="63" applyNumberFormat="1" applyFont="1" applyFill="1" applyBorder="1" applyAlignment="1" quotePrefix="1">
      <alignment horizontal="center" vertical="center" shrinkToFit="1"/>
      <protection/>
    </xf>
    <xf numFmtId="190" fontId="0" fillId="33" borderId="57" xfId="63" applyNumberFormat="1" applyFont="1" applyFill="1" applyBorder="1" applyAlignment="1">
      <alignment horizontal="center" vertical="center" shrinkToFit="1"/>
      <protection/>
    </xf>
    <xf numFmtId="185" fontId="0" fillId="33" borderId="57" xfId="63" applyNumberFormat="1" applyFont="1" applyFill="1" applyBorder="1" applyAlignment="1">
      <alignment horizontal="center" vertical="center" shrinkToFit="1"/>
      <protection/>
    </xf>
    <xf numFmtId="184" fontId="0" fillId="33" borderId="57" xfId="63" applyNumberFormat="1" applyFont="1" applyFill="1" applyBorder="1" applyAlignment="1">
      <alignment horizontal="center" vertical="center" shrinkToFit="1"/>
      <protection/>
    </xf>
    <xf numFmtId="38" fontId="0" fillId="33" borderId="58" xfId="48" applyFont="1" applyFill="1" applyBorder="1" applyAlignment="1">
      <alignment horizontal="center" vertical="center" shrinkToFit="1"/>
    </xf>
    <xf numFmtId="0" fontId="0" fillId="0" borderId="0" xfId="63" applyFont="1" applyAlignment="1">
      <alignment horizontal="center" vertical="center"/>
      <protection/>
    </xf>
    <xf numFmtId="0" fontId="0" fillId="0" borderId="60" xfId="63" applyFont="1" applyBorder="1" applyAlignment="1">
      <alignment horizontal="center" vertical="center"/>
      <protection/>
    </xf>
    <xf numFmtId="185" fontId="0" fillId="33" borderId="60" xfId="63" applyNumberFormat="1" applyFont="1" applyFill="1" applyBorder="1" applyAlignment="1">
      <alignment horizontal="center" vertical="center" shrinkToFit="1"/>
      <protection/>
    </xf>
    <xf numFmtId="190" fontId="0" fillId="33" borderId="61" xfId="63" applyNumberFormat="1" applyFont="1" applyFill="1" applyBorder="1" applyAlignment="1">
      <alignment horizontal="center" vertical="center" shrinkToFit="1"/>
      <protection/>
    </xf>
    <xf numFmtId="185" fontId="0" fillId="33" borderId="61" xfId="63" applyNumberFormat="1" applyFont="1" applyFill="1" applyBorder="1" applyAlignment="1">
      <alignment horizontal="center" vertical="center" shrinkToFit="1"/>
      <protection/>
    </xf>
    <xf numFmtId="184" fontId="0" fillId="33" borderId="61" xfId="63" applyNumberFormat="1" applyFont="1" applyFill="1" applyBorder="1" applyAlignment="1">
      <alignment horizontal="center" vertical="center" shrinkToFit="1"/>
      <protection/>
    </xf>
    <xf numFmtId="185" fontId="0" fillId="33" borderId="62" xfId="63" applyNumberFormat="1" applyFont="1" applyFill="1" applyBorder="1" applyAlignment="1" quotePrefix="1">
      <alignment horizontal="center" vertical="center" shrinkToFit="1"/>
      <protection/>
    </xf>
    <xf numFmtId="190" fontId="0" fillId="33" borderId="63" xfId="63" applyNumberFormat="1" applyFont="1" applyFill="1" applyBorder="1" applyAlignment="1">
      <alignment horizontal="center" vertical="center" shrinkToFit="1"/>
      <protection/>
    </xf>
    <xf numFmtId="185" fontId="0" fillId="33" borderId="63" xfId="63" applyNumberFormat="1" applyFont="1" applyFill="1" applyBorder="1" applyAlignment="1">
      <alignment horizontal="center" vertical="center" shrinkToFit="1"/>
      <protection/>
    </xf>
    <xf numFmtId="184" fontId="0" fillId="33" borderId="63" xfId="63" applyNumberFormat="1" applyFont="1" applyFill="1" applyBorder="1" applyAlignment="1">
      <alignment horizontal="center" vertical="center" shrinkToFit="1"/>
      <protection/>
    </xf>
    <xf numFmtId="38" fontId="0" fillId="33" borderId="64" xfId="48" applyFont="1" applyFill="1" applyBorder="1" applyAlignment="1">
      <alignment horizontal="center" vertical="center" shrinkToFit="1"/>
    </xf>
    <xf numFmtId="38" fontId="0" fillId="36" borderId="32" xfId="63" applyNumberFormat="1" applyFont="1" applyFill="1" applyBorder="1" applyAlignment="1" quotePrefix="1">
      <alignment vertical="center" shrinkToFit="1"/>
      <protection/>
    </xf>
    <xf numFmtId="38" fontId="0" fillId="36" borderId="33" xfId="63" applyNumberFormat="1" applyFont="1" applyFill="1" applyBorder="1" applyAlignment="1" quotePrefix="1">
      <alignment horizontal="center" vertical="center" shrinkToFit="1"/>
      <protection/>
    </xf>
    <xf numFmtId="38" fontId="0" fillId="36" borderId="33" xfId="63" applyNumberFormat="1" applyFont="1" applyFill="1" applyBorder="1" applyAlignment="1">
      <alignment horizontal="center" vertical="center" shrinkToFit="1"/>
      <protection/>
    </xf>
    <xf numFmtId="38" fontId="5" fillId="36" borderId="33" xfId="63" applyNumberFormat="1" applyFont="1" applyFill="1" applyBorder="1" applyAlignment="1">
      <alignment horizontal="center" vertical="center" shrinkToFit="1"/>
      <protection/>
    </xf>
    <xf numFmtId="0" fontId="11" fillId="0" borderId="0" xfId="63" applyFont="1">
      <alignment vertical="center"/>
      <protection/>
    </xf>
    <xf numFmtId="0" fontId="0" fillId="0" borderId="63" xfId="63" applyFont="1" applyBorder="1">
      <alignment vertical="center"/>
      <protection/>
    </xf>
    <xf numFmtId="0" fontId="0" fillId="0" borderId="63" xfId="63" applyFont="1" applyBorder="1" applyAlignment="1" quotePrefix="1">
      <alignment horizontal="right" vertical="center"/>
      <protection/>
    </xf>
    <xf numFmtId="185" fontId="0" fillId="0" borderId="63" xfId="63" applyNumberFormat="1" applyFont="1" applyBorder="1" quotePrefix="1">
      <alignment vertical="center"/>
      <protection/>
    </xf>
    <xf numFmtId="0" fontId="0" fillId="0" borderId="64" xfId="63" applyFont="1" applyBorder="1">
      <alignment vertical="center"/>
      <protection/>
    </xf>
    <xf numFmtId="0" fontId="0" fillId="0" borderId="65" xfId="63" applyFont="1" applyBorder="1">
      <alignment vertical="center"/>
      <protection/>
    </xf>
    <xf numFmtId="0" fontId="0" fillId="0" borderId="65" xfId="63" applyFont="1" applyBorder="1" applyAlignment="1" quotePrefix="1">
      <alignment horizontal="right" vertical="center"/>
      <protection/>
    </xf>
    <xf numFmtId="185" fontId="0" fillId="0" borderId="65" xfId="63" applyNumberFormat="1" applyFont="1" applyBorder="1" quotePrefix="1">
      <alignment vertical="center"/>
      <protection/>
    </xf>
    <xf numFmtId="0" fontId="0" fillId="0" borderId="66" xfId="63" applyFont="1" applyBorder="1">
      <alignment vertical="center"/>
      <protection/>
    </xf>
    <xf numFmtId="0" fontId="0" fillId="0" borderId="0" xfId="63" applyFont="1" applyBorder="1">
      <alignment vertical="center"/>
      <protection/>
    </xf>
    <xf numFmtId="177" fontId="0" fillId="0" borderId="0" xfId="63" applyNumberFormat="1" applyFont="1" applyAlignment="1">
      <alignment horizontal="center" vertical="center"/>
      <protection/>
    </xf>
    <xf numFmtId="0" fontId="0" fillId="0" borderId="67" xfId="63" applyFont="1" applyBorder="1" applyAlignment="1">
      <alignment horizontal="center" vertical="center"/>
      <protection/>
    </xf>
    <xf numFmtId="177" fontId="0" fillId="35" borderId="68" xfId="63" applyNumberFormat="1" applyFont="1" applyFill="1" applyBorder="1" applyAlignment="1">
      <alignment horizontal="center" vertical="center"/>
      <protection/>
    </xf>
    <xf numFmtId="177" fontId="0" fillId="35" borderId="46" xfId="63" applyNumberFormat="1" applyFont="1" applyFill="1" applyBorder="1" applyAlignment="1">
      <alignment horizontal="center" vertical="center"/>
      <protection/>
    </xf>
    <xf numFmtId="185" fontId="0" fillId="35" borderId="69" xfId="63" applyNumberFormat="1" applyFont="1" applyFill="1" applyBorder="1" applyAlignment="1">
      <alignment vertical="center" shrinkToFit="1"/>
      <protection/>
    </xf>
    <xf numFmtId="185" fontId="0" fillId="35" borderId="24" xfId="63" applyNumberFormat="1" applyFont="1" applyFill="1" applyBorder="1" applyAlignment="1">
      <alignment vertical="center" shrinkToFit="1"/>
      <protection/>
    </xf>
    <xf numFmtId="185" fontId="0" fillId="37" borderId="24" xfId="63" applyNumberFormat="1" applyFont="1" applyFill="1" applyBorder="1" applyAlignment="1">
      <alignment vertical="center" shrinkToFit="1"/>
      <protection/>
    </xf>
    <xf numFmtId="185" fontId="0" fillId="0" borderId="26" xfId="63" applyNumberFormat="1" applyFont="1" applyBorder="1" applyAlignment="1">
      <alignment vertical="center" shrinkToFit="1"/>
      <protection/>
    </xf>
    <xf numFmtId="185" fontId="0" fillId="0" borderId="0" xfId="63" applyNumberFormat="1" applyFont="1" applyAlignment="1">
      <alignment horizontal="center" vertical="center"/>
      <protection/>
    </xf>
    <xf numFmtId="185" fontId="0" fillId="37" borderId="67" xfId="63" applyNumberFormat="1" applyFont="1" applyFill="1" applyBorder="1">
      <alignment vertical="center"/>
      <protection/>
    </xf>
    <xf numFmtId="185" fontId="0" fillId="35" borderId="70" xfId="63" applyNumberFormat="1" applyFont="1" applyFill="1" applyBorder="1" applyAlignment="1">
      <alignment vertical="center" shrinkToFit="1"/>
      <protection/>
    </xf>
    <xf numFmtId="185" fontId="0" fillId="35" borderId="29" xfId="63" applyNumberFormat="1" applyFont="1" applyFill="1" applyBorder="1" applyAlignment="1">
      <alignment vertical="center" shrinkToFit="1"/>
      <protection/>
    </xf>
    <xf numFmtId="185" fontId="0" fillId="37" borderId="29" xfId="63" applyNumberFormat="1" applyFont="1" applyFill="1" applyBorder="1" applyAlignment="1">
      <alignment horizontal="center" vertical="center" shrinkToFit="1"/>
      <protection/>
    </xf>
    <xf numFmtId="185" fontId="0" fillId="0" borderId="31" xfId="63" applyNumberFormat="1" applyFont="1" applyBorder="1" applyAlignment="1">
      <alignment vertical="center" shrinkToFit="1"/>
      <protection/>
    </xf>
    <xf numFmtId="185" fontId="0" fillId="35" borderId="71" xfId="63" applyNumberFormat="1" applyFont="1" applyFill="1" applyBorder="1" applyAlignment="1">
      <alignment vertical="center" shrinkToFit="1"/>
      <protection/>
    </xf>
    <xf numFmtId="185" fontId="0" fillId="35" borderId="12" xfId="63" applyNumberFormat="1" applyFont="1" applyFill="1" applyBorder="1" applyAlignment="1">
      <alignment vertical="center" shrinkToFit="1"/>
      <protection/>
    </xf>
    <xf numFmtId="185" fontId="0" fillId="37" borderId="12" xfId="63" applyNumberFormat="1" applyFont="1" applyFill="1" applyBorder="1" applyAlignment="1">
      <alignment vertical="center" shrinkToFit="1"/>
      <protection/>
    </xf>
    <xf numFmtId="185" fontId="0" fillId="0" borderId="18" xfId="63" applyNumberFormat="1" applyFont="1" applyBorder="1" applyAlignment="1">
      <alignment vertical="center" shrinkToFit="1"/>
      <protection/>
    </xf>
    <xf numFmtId="185" fontId="0" fillId="0" borderId="0" xfId="63" applyNumberFormat="1" applyFont="1">
      <alignment vertical="center"/>
      <protection/>
    </xf>
    <xf numFmtId="185" fontId="0" fillId="35" borderId="68" xfId="63" applyNumberFormat="1" applyFont="1" applyFill="1" applyBorder="1" applyAlignment="1">
      <alignment vertical="center" shrinkToFit="1"/>
      <protection/>
    </xf>
    <xf numFmtId="185" fontId="0" fillId="35" borderId="46" xfId="63" applyNumberFormat="1" applyFont="1" applyFill="1" applyBorder="1" applyAlignment="1">
      <alignment vertical="center" shrinkToFit="1"/>
      <protection/>
    </xf>
    <xf numFmtId="185" fontId="0" fillId="37" borderId="46" xfId="63" applyNumberFormat="1" applyFont="1" applyFill="1" applyBorder="1" applyAlignment="1">
      <alignment vertical="center" shrinkToFit="1"/>
      <protection/>
    </xf>
    <xf numFmtId="185" fontId="0" fillId="0" borderId="17" xfId="63" applyNumberFormat="1" applyFont="1" applyBorder="1" applyAlignment="1">
      <alignment vertical="center" shrinkToFit="1"/>
      <protection/>
    </xf>
    <xf numFmtId="185" fontId="0" fillId="35" borderId="51" xfId="63" applyNumberFormat="1" applyFont="1" applyFill="1" applyBorder="1" applyAlignment="1">
      <alignment vertical="center" shrinkToFit="1"/>
      <protection/>
    </xf>
    <xf numFmtId="185" fontId="0" fillId="35" borderId="14" xfId="63" applyNumberFormat="1" applyFont="1" applyFill="1" applyBorder="1" applyAlignment="1">
      <alignment vertical="center" shrinkToFit="1"/>
      <protection/>
    </xf>
    <xf numFmtId="185" fontId="0" fillId="37" borderId="14" xfId="63" applyNumberFormat="1" applyFont="1" applyFill="1" applyBorder="1" applyAlignment="1">
      <alignment horizontal="center" vertical="center" shrinkToFit="1"/>
      <protection/>
    </xf>
    <xf numFmtId="185" fontId="0" fillId="0" borderId="15" xfId="63" applyNumberFormat="1" applyFont="1" applyBorder="1" applyAlignment="1">
      <alignment vertical="center" shrinkToFit="1"/>
      <protection/>
    </xf>
    <xf numFmtId="185" fontId="0" fillId="0" borderId="33" xfId="63" applyNumberFormat="1" applyFont="1" applyBorder="1" applyAlignment="1">
      <alignment vertical="center"/>
      <protection/>
    </xf>
    <xf numFmtId="185" fontId="0" fillId="0" borderId="33" xfId="63" applyNumberFormat="1" applyFont="1" applyBorder="1" applyAlignment="1">
      <alignment horizontal="right" vertical="center" shrinkToFit="1"/>
      <protection/>
    </xf>
    <xf numFmtId="185" fontId="0" fillId="0" borderId="33" xfId="63" applyNumberFormat="1" applyFont="1" applyBorder="1" applyAlignment="1">
      <alignment horizontal="center" vertical="center" shrinkToFit="1"/>
      <protection/>
    </xf>
    <xf numFmtId="185" fontId="0" fillId="0" borderId="72" xfId="63" applyNumberFormat="1" applyFont="1" applyBorder="1" applyAlignment="1">
      <alignment vertical="center" shrinkToFit="1"/>
      <protection/>
    </xf>
    <xf numFmtId="185" fontId="0" fillId="37" borderId="67" xfId="63" applyNumberFormat="1" applyFont="1" applyFill="1" applyBorder="1" applyAlignment="1">
      <alignment vertical="center" shrinkToFit="1"/>
      <protection/>
    </xf>
    <xf numFmtId="185" fontId="0" fillId="37" borderId="29" xfId="63" applyNumberFormat="1" applyFont="1" applyFill="1" applyBorder="1" applyAlignment="1">
      <alignment vertical="center" shrinkToFit="1"/>
      <protection/>
    </xf>
    <xf numFmtId="0" fontId="0" fillId="0" borderId="0" xfId="63" applyFont="1" applyBorder="1" applyAlignment="1">
      <alignment horizontal="right" vertical="center"/>
      <protection/>
    </xf>
    <xf numFmtId="0" fontId="0" fillId="0" borderId="18" xfId="63" applyFont="1" applyBorder="1" applyAlignment="1">
      <alignment horizontal="center" vertical="center"/>
      <protection/>
    </xf>
    <xf numFmtId="0" fontId="0" fillId="0" borderId="57" xfId="63" applyFont="1" applyBorder="1">
      <alignment vertical="center"/>
      <protection/>
    </xf>
    <xf numFmtId="0" fontId="0" fillId="0" borderId="58" xfId="63" applyFont="1" applyBorder="1">
      <alignment vertical="center"/>
      <protection/>
    </xf>
    <xf numFmtId="0" fontId="0" fillId="0" borderId="16" xfId="63" applyFont="1" applyBorder="1" applyAlignment="1">
      <alignment horizontal="center" vertical="center"/>
      <protection/>
    </xf>
    <xf numFmtId="0" fontId="0" fillId="0" borderId="15" xfId="63" applyFont="1" applyBorder="1" applyAlignment="1">
      <alignment horizontal="center" vertical="center"/>
      <protection/>
    </xf>
    <xf numFmtId="185" fontId="0" fillId="0" borderId="73" xfId="63" applyNumberFormat="1" applyFont="1" applyBorder="1" applyAlignment="1">
      <alignment vertical="center"/>
      <protection/>
    </xf>
    <xf numFmtId="0" fontId="0" fillId="0" borderId="73" xfId="63" applyFont="1" applyBorder="1" applyAlignment="1">
      <alignment vertical="center"/>
      <protection/>
    </xf>
    <xf numFmtId="0" fontId="0" fillId="0" borderId="61" xfId="63" applyFont="1" applyBorder="1">
      <alignment vertical="center"/>
      <protection/>
    </xf>
    <xf numFmtId="0" fontId="0" fillId="0" borderId="74" xfId="63" applyFont="1" applyBorder="1">
      <alignment vertical="center"/>
      <protection/>
    </xf>
    <xf numFmtId="0" fontId="0" fillId="0" borderId="75" xfId="63" applyFont="1" applyBorder="1" applyAlignment="1">
      <alignment horizontal="center" vertical="center"/>
      <protection/>
    </xf>
    <xf numFmtId="185" fontId="0" fillId="0" borderId="65" xfId="63" applyNumberFormat="1" applyFont="1" applyBorder="1" applyAlignment="1">
      <alignment vertical="center"/>
      <protection/>
    </xf>
    <xf numFmtId="0" fontId="0" fillId="0" borderId="65" xfId="63" applyFont="1" applyBorder="1" applyAlignment="1">
      <alignment vertical="center"/>
      <protection/>
    </xf>
    <xf numFmtId="0" fontId="0" fillId="33" borderId="63" xfId="63" applyFont="1" applyFill="1" applyBorder="1" applyAlignment="1">
      <alignment horizontal="center" vertical="center" shrinkToFit="1"/>
      <protection/>
    </xf>
    <xf numFmtId="185" fontId="0" fillId="33" borderId="64" xfId="63" applyNumberFormat="1" applyFont="1" applyFill="1" applyBorder="1" applyAlignment="1">
      <alignment horizontal="center" vertical="center" shrinkToFit="1"/>
      <protection/>
    </xf>
    <xf numFmtId="0" fontId="0" fillId="33" borderId="76" xfId="63" applyFont="1" applyFill="1" applyBorder="1">
      <alignment vertical="center"/>
      <protection/>
    </xf>
    <xf numFmtId="0" fontId="0" fillId="33" borderId="61" xfId="63" applyFont="1" applyFill="1" applyBorder="1">
      <alignment vertical="center"/>
      <protection/>
    </xf>
    <xf numFmtId="185" fontId="0" fillId="33" borderId="61" xfId="63" applyNumberFormat="1" applyFont="1" applyFill="1" applyBorder="1" applyAlignment="1" quotePrefix="1">
      <alignment horizontal="center" vertical="center" shrinkToFit="1"/>
      <protection/>
    </xf>
    <xf numFmtId="0" fontId="0" fillId="33" borderId="61" xfId="63" applyFont="1" applyFill="1" applyBorder="1" applyAlignment="1">
      <alignment horizontal="center" vertical="center" shrinkToFit="1"/>
      <protection/>
    </xf>
    <xf numFmtId="206" fontId="0" fillId="33" borderId="61" xfId="63" applyNumberFormat="1" applyFont="1" applyFill="1" applyBorder="1" applyAlignment="1">
      <alignment horizontal="center" vertical="center" shrinkToFit="1"/>
      <protection/>
    </xf>
    <xf numFmtId="38" fontId="5" fillId="33" borderId="74" xfId="48" applyFont="1" applyFill="1" applyBorder="1" applyAlignment="1">
      <alignment horizontal="center" vertical="center" shrinkToFit="1"/>
    </xf>
    <xf numFmtId="185" fontId="0" fillId="0" borderId="0" xfId="63" applyNumberFormat="1" applyFont="1" applyBorder="1" applyAlignment="1">
      <alignment horizontal="center" vertical="center"/>
      <protection/>
    </xf>
    <xf numFmtId="0" fontId="0" fillId="0" borderId="77" xfId="63" applyFont="1" applyBorder="1">
      <alignment vertical="center"/>
      <protection/>
    </xf>
    <xf numFmtId="0" fontId="0" fillId="33" borderId="65" xfId="63" applyFont="1" applyFill="1" applyBorder="1" applyAlignment="1">
      <alignment horizontal="center" vertical="center" shrinkToFit="1"/>
      <protection/>
    </xf>
    <xf numFmtId="185" fontId="0" fillId="33" borderId="65" xfId="63" applyNumberFormat="1" applyFont="1" applyFill="1" applyBorder="1" applyAlignment="1">
      <alignment horizontal="center" vertical="center" shrinkToFit="1"/>
      <protection/>
    </xf>
    <xf numFmtId="0" fontId="0" fillId="33" borderId="0" xfId="63" applyFont="1" applyFill="1">
      <alignment vertical="center"/>
      <protection/>
    </xf>
    <xf numFmtId="185" fontId="5" fillId="33" borderId="66" xfId="63" applyNumberFormat="1" applyFont="1" applyFill="1" applyBorder="1" applyAlignment="1">
      <alignment horizontal="center" vertical="center" shrinkToFit="1"/>
      <protection/>
    </xf>
    <xf numFmtId="0" fontId="0" fillId="0" borderId="60" xfId="63" applyFont="1" applyBorder="1" applyAlignment="1">
      <alignment vertical="center"/>
      <protection/>
    </xf>
    <xf numFmtId="0" fontId="0" fillId="33" borderId="60" xfId="63" applyFont="1" applyFill="1" applyBorder="1">
      <alignment vertical="center"/>
      <protection/>
    </xf>
    <xf numFmtId="0" fontId="0" fillId="33" borderId="65" xfId="63" applyFont="1" applyFill="1" applyBorder="1">
      <alignment vertical="center"/>
      <protection/>
    </xf>
    <xf numFmtId="185" fontId="0" fillId="33" borderId="65" xfId="63" applyNumberFormat="1" applyFont="1" applyFill="1" applyBorder="1" applyAlignment="1" quotePrefix="1">
      <alignment horizontal="center" vertical="center" shrinkToFit="1"/>
      <protection/>
    </xf>
    <xf numFmtId="206" fontId="0" fillId="33" borderId="65" xfId="63" applyNumberFormat="1" applyFont="1" applyFill="1" applyBorder="1" applyAlignment="1">
      <alignment horizontal="center" vertical="center" shrinkToFit="1"/>
      <protection/>
    </xf>
    <xf numFmtId="38" fontId="5" fillId="33" borderId="66" xfId="48" applyFont="1" applyFill="1" applyBorder="1" applyAlignment="1">
      <alignment horizontal="center" vertical="center" shrinkToFit="1"/>
    </xf>
    <xf numFmtId="0" fontId="0" fillId="36" borderId="33" xfId="63" applyFont="1" applyFill="1" applyBorder="1" applyAlignment="1" quotePrefix="1">
      <alignment horizontal="center" vertical="center" shrinkToFit="1"/>
      <protection/>
    </xf>
    <xf numFmtId="38" fontId="0" fillId="36" borderId="33" xfId="63" applyNumberFormat="1" applyFont="1" applyFill="1" applyBorder="1" applyAlignment="1">
      <alignment vertical="center" shrinkToFit="1"/>
      <protection/>
    </xf>
    <xf numFmtId="0" fontId="0" fillId="36" borderId="33" xfId="63" applyFont="1" applyFill="1" applyBorder="1" applyAlignment="1">
      <alignment horizontal="center" vertical="center" shrinkToFit="1"/>
      <protection/>
    </xf>
    <xf numFmtId="38" fontId="5" fillId="36" borderId="33" xfId="63" applyNumberFormat="1" applyFont="1" applyFill="1" applyBorder="1" applyAlignment="1">
      <alignment vertical="center" shrinkToFit="1"/>
      <protection/>
    </xf>
    <xf numFmtId="0" fontId="0" fillId="36" borderId="33" xfId="63" applyFont="1" applyFill="1" applyBorder="1">
      <alignment vertical="center"/>
      <protection/>
    </xf>
    <xf numFmtId="0" fontId="0" fillId="36" borderId="33" xfId="63" applyFont="1" applyFill="1" applyBorder="1" applyAlignment="1">
      <alignment vertical="center" shrinkToFit="1"/>
      <protection/>
    </xf>
    <xf numFmtId="0" fontId="0" fillId="36" borderId="72" xfId="63" applyFont="1" applyFill="1" applyBorder="1" applyAlignment="1">
      <alignment vertical="center" shrinkToFit="1"/>
      <protection/>
    </xf>
    <xf numFmtId="49" fontId="9" fillId="33" borderId="16" xfId="63" applyNumberFormat="1" applyFont="1" applyFill="1" applyBorder="1" applyAlignment="1" applyProtection="1">
      <alignment horizontal="center" vertical="center" shrinkToFit="1"/>
      <protection locked="0"/>
    </xf>
    <xf numFmtId="0" fontId="7" fillId="0" borderId="20" xfId="63" applyFont="1" applyFill="1" applyBorder="1" applyAlignment="1" applyProtection="1">
      <alignment horizontal="center" vertical="center" wrapText="1" shrinkToFit="1"/>
      <protection/>
    </xf>
    <xf numFmtId="0" fontId="3" fillId="0" borderId="20" xfId="63" applyFont="1" applyFill="1" applyBorder="1" applyAlignment="1" applyProtection="1">
      <alignment horizontal="center" vertical="center" wrapText="1" shrinkToFit="1"/>
      <protection/>
    </xf>
    <xf numFmtId="0" fontId="16" fillId="0" borderId="0" xfId="63" applyFont="1" applyAlignment="1" applyProtection="1">
      <alignment vertical="center" shrinkToFit="1"/>
      <protection/>
    </xf>
    <xf numFmtId="190" fontId="0" fillId="33" borderId="77" xfId="63" applyNumberFormat="1" applyFont="1" applyFill="1" applyBorder="1" applyAlignment="1">
      <alignment horizontal="center" vertical="center"/>
      <protection/>
    </xf>
    <xf numFmtId="38" fontId="0" fillId="36" borderId="72" xfId="63" applyNumberFormat="1" applyFont="1" applyFill="1" applyBorder="1" applyAlignment="1">
      <alignment horizontal="center" vertical="center"/>
      <protection/>
    </xf>
    <xf numFmtId="0" fontId="16" fillId="0" borderId="62" xfId="62" applyFont="1" applyBorder="1">
      <alignment vertical="center"/>
      <protection/>
    </xf>
    <xf numFmtId="0" fontId="16" fillId="0" borderId="63" xfId="62" applyFont="1" applyBorder="1">
      <alignment vertical="center"/>
      <protection/>
    </xf>
    <xf numFmtId="0" fontId="16" fillId="0" borderId="64" xfId="62" applyFont="1" applyBorder="1">
      <alignment vertical="center"/>
      <protection/>
    </xf>
    <xf numFmtId="0" fontId="24" fillId="0" borderId="0" xfId="0" applyFont="1" applyAlignment="1">
      <alignment vertical="center"/>
    </xf>
    <xf numFmtId="0" fontId="26" fillId="0" borderId="0" xfId="0" applyFont="1" applyAlignment="1">
      <alignment horizontal="center" vertical="center"/>
    </xf>
    <xf numFmtId="0" fontId="24" fillId="0" borderId="0" xfId="0" applyFont="1" applyAlignment="1">
      <alignment vertical="center"/>
    </xf>
    <xf numFmtId="0" fontId="0" fillId="0" borderId="52" xfId="0" applyFont="1" applyBorder="1" applyAlignment="1">
      <alignment vertical="center"/>
    </xf>
    <xf numFmtId="0" fontId="24" fillId="0" borderId="0" xfId="0" applyFont="1" applyAlignment="1">
      <alignment horizontal="center" vertical="center"/>
    </xf>
    <xf numFmtId="0" fontId="7" fillId="0" borderId="62" xfId="0" applyFont="1" applyBorder="1" applyAlignment="1">
      <alignment horizontal="left" vertical="center" indent="1"/>
    </xf>
    <xf numFmtId="0" fontId="7" fillId="0" borderId="78" xfId="0" applyFont="1" applyBorder="1" applyAlignment="1">
      <alignment horizontal="left" vertical="center" indent="1"/>
    </xf>
    <xf numFmtId="0" fontId="7" fillId="0" borderId="28" xfId="0" applyFont="1" applyBorder="1" applyAlignment="1">
      <alignment horizontal="left" vertical="center" indent="1"/>
    </xf>
    <xf numFmtId="0" fontId="7" fillId="0" borderId="76" xfId="0" applyFont="1" applyBorder="1" applyAlignment="1">
      <alignment horizontal="left" vertical="center" indent="1"/>
    </xf>
    <xf numFmtId="193" fontId="7" fillId="0" borderId="79" xfId="0" applyNumberFormat="1" applyFont="1" applyBorder="1" applyAlignment="1">
      <alignment vertical="center" shrinkToFit="1"/>
    </xf>
    <xf numFmtId="194" fontId="7" fillId="0" borderId="74" xfId="0" applyNumberFormat="1" applyFont="1" applyBorder="1" applyAlignment="1">
      <alignment vertical="center" shrinkToFit="1"/>
    </xf>
    <xf numFmtId="185" fontId="0" fillId="33" borderId="57" xfId="63" applyNumberFormat="1" applyFont="1" applyFill="1" applyBorder="1" applyAlignment="1">
      <alignment horizontal="center" vertical="center" shrinkToFit="1"/>
      <protection/>
    </xf>
    <xf numFmtId="185" fontId="0" fillId="33" borderId="61" xfId="63" applyNumberFormat="1" applyFont="1" applyFill="1" applyBorder="1" applyAlignment="1">
      <alignment horizontal="center" vertical="center" shrinkToFit="1"/>
      <protection/>
    </xf>
    <xf numFmtId="185" fontId="0" fillId="33" borderId="63" xfId="63" applyNumberFormat="1" applyFont="1" applyFill="1" applyBorder="1" applyAlignment="1">
      <alignment horizontal="center" vertical="center" shrinkToFit="1"/>
      <protection/>
    </xf>
    <xf numFmtId="0" fontId="0" fillId="33" borderId="61" xfId="63" applyFont="1" applyFill="1" applyBorder="1" applyAlignment="1">
      <alignment horizontal="center" vertical="center" shrinkToFit="1"/>
      <protection/>
    </xf>
    <xf numFmtId="0" fontId="0" fillId="33" borderId="65" xfId="63" applyFont="1" applyFill="1" applyBorder="1" applyAlignment="1">
      <alignment horizontal="center" vertical="center" shrinkToFit="1"/>
      <protection/>
    </xf>
    <xf numFmtId="0" fontId="24"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5" fillId="0" borderId="0" xfId="0" applyFont="1" applyAlignment="1">
      <alignment vertical="center"/>
    </xf>
    <xf numFmtId="0" fontId="2" fillId="0" borderId="0" xfId="0" applyFont="1" applyAlignment="1">
      <alignment horizontal="distributed" vertical="center" wrapText="1"/>
    </xf>
    <xf numFmtId="38" fontId="2" fillId="0" borderId="0" xfId="48" applyFont="1" applyAlignment="1">
      <alignment horizontal="center" vertical="center"/>
    </xf>
    <xf numFmtId="0" fontId="2" fillId="0" borderId="0" xfId="0" applyFont="1" applyAlignment="1">
      <alignment horizontal="righ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3" fillId="33" borderId="80" xfId="0" applyFont="1" applyFill="1" applyBorder="1" applyAlignment="1">
      <alignment horizontal="center" vertical="center" shrinkToFit="1"/>
    </xf>
    <xf numFmtId="0" fontId="3" fillId="33" borderId="81" xfId="0" applyFont="1" applyFill="1" applyBorder="1" applyAlignment="1">
      <alignment horizontal="center" vertical="center" shrinkToFit="1"/>
    </xf>
    <xf numFmtId="0" fontId="0" fillId="0" borderId="82" xfId="0" applyFont="1" applyFill="1" applyBorder="1" applyAlignment="1">
      <alignment vertical="top" wrapText="1"/>
    </xf>
    <xf numFmtId="0" fontId="0" fillId="0" borderId="83" xfId="0" applyFont="1" applyFill="1" applyBorder="1" applyAlignment="1">
      <alignment vertical="top" wrapText="1"/>
    </xf>
    <xf numFmtId="0" fontId="0" fillId="0" borderId="84" xfId="0" applyFont="1" applyFill="1" applyBorder="1" applyAlignment="1">
      <alignment vertical="top"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0" xfId="0" applyFont="1" applyBorder="1" applyAlignment="1">
      <alignment vertical="top"/>
    </xf>
    <xf numFmtId="0" fontId="0" fillId="0" borderId="10" xfId="0" applyFont="1" applyBorder="1" applyAlignment="1">
      <alignment vertical="top" wrapText="1"/>
    </xf>
    <xf numFmtId="0" fontId="0" fillId="0" borderId="81" xfId="0" applyFont="1" applyBorder="1" applyAlignment="1">
      <alignment vertical="top" wrapText="1"/>
    </xf>
    <xf numFmtId="0" fontId="0" fillId="0" borderId="80" xfId="0" applyFont="1" applyBorder="1" applyAlignment="1">
      <alignment horizontal="left" vertical="top" wrapText="1" indent="1"/>
    </xf>
    <xf numFmtId="0" fontId="0" fillId="0" borderId="10" xfId="0" applyFont="1" applyBorder="1" applyAlignment="1">
      <alignment horizontal="left" vertical="top" indent="1"/>
    </xf>
    <xf numFmtId="0" fontId="0" fillId="0" borderId="81" xfId="0" applyFont="1" applyBorder="1" applyAlignment="1">
      <alignment horizontal="center" vertical="top" wrapText="1"/>
    </xf>
    <xf numFmtId="0" fontId="0" fillId="0" borderId="89" xfId="0" applyFont="1" applyBorder="1" applyAlignment="1">
      <alignment horizontal="center" vertical="center"/>
    </xf>
    <xf numFmtId="0" fontId="0" fillId="0" borderId="90" xfId="0" applyFont="1" applyBorder="1" applyAlignment="1">
      <alignment vertical="top"/>
    </xf>
    <xf numFmtId="0" fontId="0" fillId="0" borderId="91" xfId="0" applyFont="1" applyBorder="1" applyAlignment="1">
      <alignment vertical="top" wrapText="1"/>
    </xf>
    <xf numFmtId="0" fontId="0" fillId="0" borderId="92" xfId="0" applyFont="1" applyBorder="1" applyAlignment="1">
      <alignment vertical="top"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51" xfId="0" applyFont="1" applyBorder="1" applyAlignment="1">
      <alignment horizontal="center" vertical="center"/>
    </xf>
    <xf numFmtId="0" fontId="0" fillId="0" borderId="82" xfId="0" applyFont="1" applyBorder="1" applyAlignment="1">
      <alignment vertical="top"/>
    </xf>
    <xf numFmtId="0" fontId="0" fillId="0" borderId="83" xfId="0" applyFont="1" applyBorder="1" applyAlignment="1">
      <alignment vertical="top" wrapText="1"/>
    </xf>
    <xf numFmtId="0" fontId="0" fillId="0" borderId="84" xfId="0" applyFont="1" applyBorder="1" applyAlignment="1">
      <alignment vertical="top"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93" xfId="0" applyFont="1" applyBorder="1" applyAlignment="1">
      <alignment horizontal="center" vertical="center"/>
    </xf>
    <xf numFmtId="0" fontId="0" fillId="0" borderId="80" xfId="0" applyFont="1" applyBorder="1" applyAlignment="1">
      <alignment horizontal="center" vertical="center"/>
    </xf>
    <xf numFmtId="0" fontId="0" fillId="0" borderId="10" xfId="0" applyFont="1" applyBorder="1" applyAlignment="1">
      <alignment horizontal="center" vertical="top" wrapText="1"/>
    </xf>
    <xf numFmtId="0" fontId="0" fillId="0" borderId="82" xfId="0" applyFont="1" applyBorder="1" applyAlignment="1">
      <alignment vertical="top" wrapText="1"/>
    </xf>
    <xf numFmtId="0" fontId="0" fillId="0" borderId="10" xfId="0" applyFont="1" applyBorder="1" applyAlignment="1">
      <alignment horizontal="center" vertical="center"/>
    </xf>
    <xf numFmtId="0" fontId="0" fillId="0" borderId="81" xfId="0" applyFont="1" applyBorder="1" applyAlignment="1">
      <alignment horizontal="center" vertical="center"/>
    </xf>
    <xf numFmtId="0" fontId="0" fillId="0" borderId="85" xfId="0" applyFont="1" applyBorder="1" applyAlignment="1">
      <alignment vertical="top"/>
    </xf>
    <xf numFmtId="0" fontId="0" fillId="0" borderId="86" xfId="0" applyFont="1" applyBorder="1" applyAlignment="1">
      <alignment vertical="top" wrapText="1"/>
    </xf>
    <xf numFmtId="0" fontId="0" fillId="0" borderId="87" xfId="0" applyFont="1" applyBorder="1" applyAlignment="1">
      <alignment vertical="top"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top" wrapText="1"/>
    </xf>
    <xf numFmtId="0" fontId="0" fillId="0" borderId="80" xfId="0" applyFont="1" applyBorder="1" applyAlignment="1">
      <alignment vertical="top" wrapText="1"/>
    </xf>
    <xf numFmtId="0" fontId="0" fillId="0" borderId="80" xfId="0" applyBorder="1" applyAlignment="1">
      <alignment vertical="top" wrapText="1"/>
    </xf>
    <xf numFmtId="0" fontId="0" fillId="0" borderId="10" xfId="0" applyBorder="1" applyAlignment="1">
      <alignment vertical="top" wrapText="1"/>
    </xf>
    <xf numFmtId="0" fontId="0" fillId="0" borderId="81" xfId="0" applyBorder="1" applyAlignment="1">
      <alignment vertical="top" wrapText="1"/>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60" xfId="63" applyFont="1" applyBorder="1" applyAlignment="1">
      <alignment horizontal="center" vertical="center"/>
      <protection/>
    </xf>
    <xf numFmtId="0" fontId="0" fillId="0" borderId="96" xfId="63" applyFont="1" applyBorder="1" applyAlignment="1">
      <alignment horizontal="center" vertical="center" wrapText="1"/>
      <protection/>
    </xf>
    <xf numFmtId="0" fontId="0" fillId="0" borderId="62" xfId="63" applyFont="1" applyBorder="1">
      <alignment vertical="center"/>
      <protection/>
    </xf>
    <xf numFmtId="0" fontId="0" fillId="0" borderId="60" xfId="63" applyFont="1" applyBorder="1">
      <alignment vertical="center"/>
      <protection/>
    </xf>
    <xf numFmtId="0" fontId="0" fillId="0" borderId="97" xfId="63" applyFont="1" applyBorder="1" applyAlignment="1">
      <alignment horizontal="center" vertical="center" wrapText="1"/>
      <protection/>
    </xf>
    <xf numFmtId="0" fontId="0" fillId="0" borderId="98" xfId="63" applyFont="1" applyBorder="1" applyAlignment="1">
      <alignment horizontal="center" vertical="center" wrapText="1"/>
      <protection/>
    </xf>
    <xf numFmtId="0" fontId="0" fillId="0" borderId="99" xfId="63" applyFont="1" applyBorder="1" applyAlignment="1">
      <alignment horizontal="center" vertical="center" wrapText="1"/>
      <protection/>
    </xf>
    <xf numFmtId="0" fontId="0" fillId="0" borderId="67" xfId="63" applyFont="1" applyBorder="1" applyAlignment="1">
      <alignment horizontal="center" vertical="center"/>
      <protection/>
    </xf>
    <xf numFmtId="0" fontId="0" fillId="0" borderId="62" xfId="63" applyFont="1" applyBorder="1" applyAlignment="1">
      <alignment vertical="center"/>
      <protection/>
    </xf>
    <xf numFmtId="0" fontId="0" fillId="0" borderId="78" xfId="63" applyFont="1" applyBorder="1" applyAlignment="1">
      <alignment vertical="center"/>
      <protection/>
    </xf>
    <xf numFmtId="176" fontId="2" fillId="0" borderId="0" xfId="0" applyNumberFormat="1" applyFont="1" applyAlignment="1">
      <alignment horizontal="center" vertical="center" shrinkToFit="1"/>
    </xf>
    <xf numFmtId="0" fontId="2" fillId="0" borderId="0" xfId="0" applyFont="1" applyAlignment="1">
      <alignment horizontal="centerContinuous" vertical="center"/>
    </xf>
    <xf numFmtId="176" fontId="2" fillId="0" borderId="0" xfId="0" applyNumberFormat="1" applyFont="1" applyAlignment="1">
      <alignment vertical="center"/>
    </xf>
    <xf numFmtId="176" fontId="2" fillId="0" borderId="0" xfId="0" applyNumberFormat="1"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vertical="center" indent="3"/>
    </xf>
    <xf numFmtId="38" fontId="0" fillId="0" borderId="67" xfId="48" applyFont="1" applyBorder="1" applyAlignment="1">
      <alignment vertical="center"/>
    </xf>
    <xf numFmtId="0" fontId="0" fillId="0" borderId="0" xfId="0" applyFont="1" applyAlignment="1" quotePrefix="1">
      <alignment horizontal="right" vertical="center"/>
    </xf>
    <xf numFmtId="0" fontId="0" fillId="0" borderId="0" xfId="0" applyFont="1" applyAlignment="1">
      <alignment horizontal="left" vertical="center" indent="7"/>
    </xf>
    <xf numFmtId="38" fontId="0" fillId="0" borderId="100" xfId="48" applyFont="1" applyBorder="1" applyAlignment="1">
      <alignment vertical="center"/>
    </xf>
    <xf numFmtId="38" fontId="0" fillId="0" borderId="14" xfId="0" applyNumberFormat="1"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vertical="center"/>
    </xf>
    <xf numFmtId="0" fontId="0" fillId="0" borderId="63" xfId="0" applyFont="1" applyBorder="1" applyAlignment="1">
      <alignment vertical="center"/>
    </xf>
    <xf numFmtId="0" fontId="0" fillId="0" borderId="101" xfId="0" applyFont="1" applyBorder="1" applyAlignment="1">
      <alignment vertical="center"/>
    </xf>
    <xf numFmtId="0" fontId="0" fillId="0" borderId="0"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70" xfId="0" applyFont="1" applyBorder="1" applyAlignment="1">
      <alignment vertical="center"/>
    </xf>
    <xf numFmtId="0" fontId="0" fillId="0" borderId="76" xfId="0" applyFont="1" applyBorder="1" applyAlignment="1">
      <alignment vertical="center"/>
    </xf>
    <xf numFmtId="0" fontId="0" fillId="0" borderId="61" xfId="0" applyFont="1" applyBorder="1" applyAlignment="1">
      <alignment vertical="center"/>
    </xf>
    <xf numFmtId="0" fontId="0" fillId="0" borderId="69" xfId="0" applyFont="1" applyBorder="1" applyAlignment="1">
      <alignment vertical="center"/>
    </xf>
    <xf numFmtId="0" fontId="0" fillId="0" borderId="78" xfId="0" applyFont="1" applyBorder="1" applyAlignment="1">
      <alignment vertical="center"/>
    </xf>
    <xf numFmtId="0" fontId="0" fillId="0" borderId="0" xfId="64" applyFont="1">
      <alignment vertical="center"/>
      <protection/>
    </xf>
    <xf numFmtId="0" fontId="0" fillId="0" borderId="0" xfId="64" applyFont="1" applyAlignment="1">
      <alignment vertical="top" wrapText="1"/>
      <protection/>
    </xf>
    <xf numFmtId="0" fontId="0" fillId="0" borderId="0" xfId="64" applyFont="1" applyAlignment="1">
      <alignment horizontal="right" vertical="center"/>
      <protection/>
    </xf>
    <xf numFmtId="0" fontId="0" fillId="0" borderId="49" xfId="64" applyFont="1" applyBorder="1" applyAlignment="1">
      <alignment horizontal="center" vertical="center" shrinkToFit="1"/>
      <protection/>
    </xf>
    <xf numFmtId="0" fontId="0" fillId="0" borderId="35" xfId="64" applyFont="1" applyBorder="1" applyAlignment="1">
      <alignment horizontal="center" vertical="center" shrinkToFit="1"/>
      <protection/>
    </xf>
    <xf numFmtId="0" fontId="0" fillId="0" borderId="35" xfId="64" applyFont="1" applyBorder="1" applyAlignment="1">
      <alignment vertical="center" shrinkToFit="1"/>
      <protection/>
    </xf>
    <xf numFmtId="0" fontId="0" fillId="0" borderId="37" xfId="64" applyFont="1" applyBorder="1" applyAlignment="1">
      <alignment horizontal="center" vertical="center" shrinkToFit="1"/>
      <protection/>
    </xf>
    <xf numFmtId="0" fontId="0" fillId="0" borderId="24" xfId="64" applyFont="1" applyBorder="1" applyAlignment="1">
      <alignment vertical="center" shrinkToFit="1"/>
      <protection/>
    </xf>
    <xf numFmtId="0" fontId="0" fillId="0" borderId="24" xfId="64" applyFont="1" applyBorder="1" applyAlignment="1">
      <alignment horizontal="center" vertical="center" shrinkToFit="1"/>
      <protection/>
    </xf>
    <xf numFmtId="0" fontId="0" fillId="0" borderId="26" xfId="64" applyFont="1" applyBorder="1" applyAlignment="1">
      <alignment vertical="center" shrinkToFit="1"/>
      <protection/>
    </xf>
    <xf numFmtId="0" fontId="0" fillId="0" borderId="14" xfId="64" applyFont="1" applyBorder="1" applyAlignment="1">
      <alignment vertical="center" shrinkToFit="1"/>
      <protection/>
    </xf>
    <xf numFmtId="0" fontId="0" fillId="0" borderId="14" xfId="64" applyFont="1" applyBorder="1" applyAlignment="1">
      <alignment horizontal="center" vertical="center" shrinkToFit="1"/>
      <protection/>
    </xf>
    <xf numFmtId="0" fontId="0" fillId="0" borderId="15" xfId="64" applyFont="1" applyBorder="1" applyAlignment="1">
      <alignment vertical="center" shrinkToFit="1"/>
      <protection/>
    </xf>
    <xf numFmtId="192" fontId="0" fillId="0" borderId="14" xfId="64" applyNumberFormat="1" applyFont="1" applyBorder="1" applyAlignment="1">
      <alignment vertical="center" shrinkToFit="1"/>
      <protection/>
    </xf>
    <xf numFmtId="38" fontId="0" fillId="0" borderId="14" xfId="48" applyFont="1" applyBorder="1" applyAlignment="1">
      <alignment vertical="center" shrinkToFit="1"/>
    </xf>
    <xf numFmtId="0" fontId="0" fillId="0" borderId="46" xfId="64" applyFont="1" applyBorder="1" applyAlignment="1">
      <alignment horizontal="center" vertical="center" shrinkToFit="1"/>
      <protection/>
    </xf>
    <xf numFmtId="38" fontId="0" fillId="0" borderId="46" xfId="48" applyFont="1" applyBorder="1" applyAlignment="1">
      <alignment vertical="center" shrinkToFit="1"/>
    </xf>
    <xf numFmtId="0" fontId="0" fillId="0" borderId="17" xfId="64" applyFont="1" applyBorder="1" applyAlignment="1">
      <alignment vertical="center" shrinkToFit="1"/>
      <protection/>
    </xf>
    <xf numFmtId="38" fontId="0" fillId="0" borderId="0" xfId="64" applyNumberFormat="1" applyFont="1">
      <alignment vertical="center"/>
      <protection/>
    </xf>
    <xf numFmtId="38" fontId="0" fillId="0" borderId="33" xfId="64" applyNumberFormat="1" applyFont="1" applyBorder="1">
      <alignment vertical="center"/>
      <protection/>
    </xf>
    <xf numFmtId="0" fontId="7" fillId="34" borderId="14" xfId="62" applyFont="1" applyFill="1" applyBorder="1">
      <alignment vertical="center"/>
      <protection/>
    </xf>
    <xf numFmtId="0" fontId="7" fillId="0" borderId="0" xfId="62" applyFont="1" applyBorder="1">
      <alignment vertical="center"/>
      <protection/>
    </xf>
    <xf numFmtId="0" fontId="68" fillId="0" borderId="0" xfId="0" applyFont="1" applyAlignment="1">
      <alignment horizontal="left" vertical="center"/>
    </xf>
    <xf numFmtId="207" fontId="7" fillId="0" borderId="0" xfId="62" applyNumberFormat="1" applyFont="1">
      <alignment vertical="center"/>
      <protection/>
    </xf>
    <xf numFmtId="0" fontId="0" fillId="0" borderId="52" xfId="0" applyFont="1" applyBorder="1" applyAlignment="1">
      <alignment vertical="center"/>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2" xfId="0" applyFont="1" applyBorder="1" applyAlignment="1">
      <alignment vertical="top"/>
    </xf>
    <xf numFmtId="0" fontId="0" fillId="0" borderId="0" xfId="0" applyFont="1" applyBorder="1" applyAlignment="1">
      <alignment vertical="top"/>
    </xf>
    <xf numFmtId="0" fontId="0" fillId="0" borderId="53" xfId="0" applyFont="1" applyBorder="1" applyAlignment="1">
      <alignment vertical="top"/>
    </xf>
    <xf numFmtId="0" fontId="69" fillId="0" borderId="0" xfId="0" applyFont="1" applyAlignment="1">
      <alignment vertical="center"/>
    </xf>
    <xf numFmtId="0" fontId="20" fillId="0" borderId="0" xfId="0" applyFont="1" applyAlignment="1">
      <alignment horizontal="center" vertical="center"/>
    </xf>
    <xf numFmtId="0" fontId="0" fillId="0" borderId="52" xfId="0" applyFont="1" applyBorder="1" applyAlignment="1">
      <alignment vertical="center" shrinkToFit="1"/>
    </xf>
    <xf numFmtId="0" fontId="0" fillId="0" borderId="0" xfId="0" applyFont="1" applyAlignment="1">
      <alignment vertical="center" shrinkToFit="1"/>
    </xf>
    <xf numFmtId="0" fontId="0" fillId="0" borderId="53" xfId="0" applyFont="1" applyBorder="1" applyAlignment="1">
      <alignment vertical="center" shrinkToFit="1"/>
    </xf>
    <xf numFmtId="0" fontId="0" fillId="0" borderId="0" xfId="0" applyFont="1" applyAlignment="1">
      <alignment horizontal="center" vertical="center"/>
    </xf>
    <xf numFmtId="0" fontId="0" fillId="0" borderId="104" xfId="0" applyBorder="1" applyAlignment="1">
      <alignment horizontal="center" vertical="center"/>
    </xf>
    <xf numFmtId="0" fontId="0" fillId="0" borderId="82" xfId="0" applyBorder="1" applyAlignment="1">
      <alignment horizontal="center" vertical="center"/>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106" xfId="0" applyBorder="1" applyAlignment="1">
      <alignment horizontal="center" vertical="top" wrapText="1"/>
    </xf>
    <xf numFmtId="0" fontId="0" fillId="0" borderId="84" xfId="0" applyBorder="1" applyAlignment="1">
      <alignment horizontal="center" vertical="top"/>
    </xf>
    <xf numFmtId="0" fontId="0" fillId="0" borderId="56" xfId="0" applyBorder="1" applyAlignment="1">
      <alignment horizontal="center" vertical="center"/>
    </xf>
    <xf numFmtId="0" fontId="0" fillId="0" borderId="107" xfId="0" applyBorder="1" applyAlignment="1">
      <alignment horizontal="center" vertical="center"/>
    </xf>
    <xf numFmtId="0" fontId="0" fillId="33" borderId="108" xfId="0" applyFont="1" applyFill="1" applyBorder="1" applyAlignment="1">
      <alignment horizontal="center" vertical="center" wrapText="1" shrinkToFit="1"/>
    </xf>
    <xf numFmtId="0" fontId="0" fillId="33" borderId="89"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33" borderId="110"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109" xfId="0" applyFont="1" applyFill="1" applyBorder="1" applyAlignment="1">
      <alignment horizontal="center" vertical="center"/>
    </xf>
    <xf numFmtId="0" fontId="0" fillId="33" borderId="110"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1"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0" borderId="104" xfId="0" applyBorder="1" applyAlignment="1">
      <alignment horizontal="left" vertical="top" wrapText="1"/>
    </xf>
    <xf numFmtId="0" fontId="0" fillId="0" borderId="82" xfId="0" applyBorder="1" applyAlignment="1">
      <alignment horizontal="left" vertical="top" wrapText="1"/>
    </xf>
    <xf numFmtId="0" fontId="0" fillId="0" borderId="105" xfId="0" applyBorder="1" applyAlignment="1">
      <alignment horizontal="left" vertical="top" wrapText="1"/>
    </xf>
    <xf numFmtId="0" fontId="0" fillId="0" borderId="83" xfId="0" applyBorder="1" applyAlignment="1">
      <alignment horizontal="left" vertical="top" wrapText="1"/>
    </xf>
    <xf numFmtId="0" fontId="0" fillId="0" borderId="106" xfId="0" applyBorder="1" applyAlignment="1">
      <alignment horizontal="left" vertical="top" wrapText="1"/>
    </xf>
    <xf numFmtId="0" fontId="0" fillId="0" borderId="84" xfId="0" applyBorder="1" applyAlignment="1">
      <alignment horizontal="left" vertical="top" wrapText="1"/>
    </xf>
    <xf numFmtId="0" fontId="2" fillId="0" borderId="0" xfId="0" applyFont="1" applyAlignment="1">
      <alignment horizontal="left" vertical="center" shrinkToFit="1"/>
    </xf>
    <xf numFmtId="0" fontId="2" fillId="0" borderId="0" xfId="0" applyFont="1" applyAlignment="1">
      <alignment horizontal="distributed" vertical="center"/>
    </xf>
    <xf numFmtId="176" fontId="2" fillId="0" borderId="0" xfId="0" applyNumberFormat="1" applyFont="1" applyAlignment="1">
      <alignment horizontal="right" vertical="center" shrinkToFit="1"/>
    </xf>
    <xf numFmtId="38" fontId="2" fillId="0" borderId="0" xfId="48" applyFont="1" applyAlignment="1">
      <alignment horizontal="left" vertical="center" indent="1"/>
    </xf>
    <xf numFmtId="0" fontId="2" fillId="0" borderId="0" xfId="0" applyFont="1" applyAlignment="1">
      <alignment horizontal="right" vertical="center"/>
    </xf>
    <xf numFmtId="0" fontId="2" fillId="0" borderId="0" xfId="0" applyFont="1" applyAlignment="1">
      <alignment horizontal="center" vertical="center"/>
    </xf>
    <xf numFmtId="0" fontId="7" fillId="0" borderId="0" xfId="62" applyFont="1" applyAlignment="1">
      <alignment vertical="center" wrapText="1"/>
      <protection/>
    </xf>
    <xf numFmtId="0" fontId="16" fillId="0" borderId="78" xfId="62" applyFont="1" applyBorder="1" applyAlignment="1">
      <alignment vertical="center" wrapText="1"/>
      <protection/>
    </xf>
    <xf numFmtId="0" fontId="16" fillId="0" borderId="0" xfId="62" applyFont="1" applyBorder="1" applyAlignment="1">
      <alignment vertical="center" wrapText="1"/>
      <protection/>
    </xf>
    <xf numFmtId="0" fontId="16" fillId="0" borderId="77" xfId="62" applyFont="1" applyBorder="1" applyAlignment="1">
      <alignment vertical="center" wrapText="1"/>
      <protection/>
    </xf>
    <xf numFmtId="0" fontId="16" fillId="0" borderId="60" xfId="62" applyFont="1" applyBorder="1" applyAlignment="1">
      <alignment vertical="center" wrapText="1"/>
      <protection/>
    </xf>
    <xf numFmtId="0" fontId="16" fillId="0" borderId="65" xfId="62" applyFont="1" applyBorder="1" applyAlignment="1">
      <alignment vertical="center" wrapText="1"/>
      <protection/>
    </xf>
    <xf numFmtId="0" fontId="16" fillId="0" borderId="66" xfId="62" applyFont="1" applyBorder="1" applyAlignment="1">
      <alignment vertical="center" wrapText="1"/>
      <protection/>
    </xf>
    <xf numFmtId="0" fontId="16" fillId="0" borderId="78" xfId="62" applyFont="1" applyBorder="1" applyAlignment="1">
      <alignment horizontal="left" vertical="center" wrapText="1"/>
      <protection/>
    </xf>
    <xf numFmtId="0" fontId="16" fillId="0" borderId="0" xfId="62" applyFont="1" applyBorder="1" applyAlignment="1">
      <alignment horizontal="left" vertical="center" wrapText="1"/>
      <protection/>
    </xf>
    <xf numFmtId="0" fontId="16" fillId="0" borderId="77" xfId="62" applyFont="1" applyBorder="1" applyAlignment="1">
      <alignment horizontal="left" vertical="center" wrapText="1"/>
      <protection/>
    </xf>
    <xf numFmtId="0" fontId="7" fillId="0" borderId="45" xfId="62" applyBorder="1" applyAlignment="1">
      <alignment horizontal="center" vertical="center"/>
      <protection/>
    </xf>
    <xf numFmtId="0" fontId="7" fillId="0" borderId="46" xfId="62" applyBorder="1" applyAlignment="1">
      <alignment horizontal="center" vertical="center"/>
      <protection/>
    </xf>
    <xf numFmtId="49" fontId="7" fillId="0" borderId="13" xfId="62" applyNumberFormat="1" applyFill="1" applyBorder="1" applyAlignment="1" applyProtection="1">
      <alignment horizontal="center" vertical="center" shrinkToFit="1"/>
      <protection locked="0"/>
    </xf>
    <xf numFmtId="49" fontId="7" fillId="0" borderId="14" xfId="62" applyNumberFormat="1" applyFill="1" applyBorder="1" applyAlignment="1" applyProtection="1">
      <alignment horizontal="center" vertical="center" shrinkToFit="1"/>
      <protection locked="0"/>
    </xf>
    <xf numFmtId="0" fontId="9" fillId="0" borderId="14" xfId="62" applyFont="1" applyBorder="1" applyAlignment="1">
      <alignment horizontal="center" vertical="center" shrinkToFit="1"/>
      <protection/>
    </xf>
    <xf numFmtId="181" fontId="9" fillId="35" borderId="27" xfId="48" applyNumberFormat="1" applyFont="1" applyFill="1" applyBorder="1" applyAlignment="1">
      <alignment vertical="center"/>
    </xf>
    <xf numFmtId="181" fontId="9" fillId="35" borderId="51" xfId="48" applyNumberFormat="1" applyFont="1" applyFill="1" applyBorder="1" applyAlignment="1">
      <alignment vertical="center"/>
    </xf>
    <xf numFmtId="181" fontId="9" fillId="35" borderId="14" xfId="48" applyNumberFormat="1" applyFont="1" applyFill="1" applyBorder="1" applyAlignment="1">
      <alignment vertical="center"/>
    </xf>
    <xf numFmtId="0" fontId="9" fillId="34" borderId="0" xfId="62" applyFont="1" applyFill="1" applyBorder="1" applyAlignment="1" applyProtection="1">
      <alignment horizontal="center" vertical="center" shrinkToFit="1"/>
      <protection locked="0"/>
    </xf>
    <xf numFmtId="0" fontId="10" fillId="0" borderId="0" xfId="62" applyFont="1" applyAlignment="1">
      <alignment horizontal="center" vertical="center"/>
      <protection/>
    </xf>
    <xf numFmtId="0" fontId="9" fillId="0" borderId="13" xfId="62" applyFont="1" applyBorder="1" applyAlignment="1">
      <alignment horizontal="left" vertical="center"/>
      <protection/>
    </xf>
    <xf numFmtId="0" fontId="9" fillId="0" borderId="14" xfId="62" applyFont="1" applyBorder="1" applyAlignment="1">
      <alignment horizontal="left" vertical="center"/>
      <protection/>
    </xf>
    <xf numFmtId="0" fontId="9" fillId="0" borderId="45" xfId="62" applyFont="1" applyBorder="1" applyAlignment="1">
      <alignment horizontal="left" vertical="center"/>
      <protection/>
    </xf>
    <xf numFmtId="0" fontId="9" fillId="0" borderId="46" xfId="62" applyFont="1" applyBorder="1" applyAlignment="1">
      <alignment horizontal="left" vertical="center"/>
      <protection/>
    </xf>
    <xf numFmtId="0" fontId="11" fillId="0" borderId="32" xfId="62" applyFont="1" applyBorder="1" applyAlignment="1">
      <alignment horizontal="center" vertical="center"/>
      <protection/>
    </xf>
    <xf numFmtId="0" fontId="11" fillId="0" borderId="34" xfId="62" applyFont="1" applyBorder="1" applyAlignment="1">
      <alignment horizontal="center" vertical="center"/>
      <protection/>
    </xf>
    <xf numFmtId="0" fontId="11" fillId="0" borderId="36" xfId="62" applyFont="1" applyFill="1" applyBorder="1" applyAlignment="1" applyProtection="1">
      <alignment horizontal="center" vertical="center"/>
      <protection/>
    </xf>
    <xf numFmtId="0" fontId="11" fillId="0" borderId="72" xfId="62" applyFont="1" applyFill="1" applyBorder="1" applyAlignment="1" applyProtection="1">
      <alignment horizontal="center" vertical="center"/>
      <protection/>
    </xf>
    <xf numFmtId="0" fontId="9" fillId="0" borderId="11" xfId="62" applyFont="1" applyBorder="1" applyAlignment="1">
      <alignment horizontal="left" vertical="center"/>
      <protection/>
    </xf>
    <xf numFmtId="0" fontId="9" fillId="0" borderId="12" xfId="62" applyFont="1" applyBorder="1" applyAlignment="1">
      <alignment horizontal="left" vertical="center"/>
      <protection/>
    </xf>
    <xf numFmtId="0" fontId="7" fillId="0" borderId="36" xfId="62" applyFont="1" applyFill="1" applyBorder="1" applyAlignment="1" applyProtection="1">
      <alignment horizontal="center" vertical="center" shrinkToFit="1"/>
      <protection/>
    </xf>
    <xf numFmtId="0" fontId="7" fillId="0" borderId="34" xfId="62" applyFont="1" applyFill="1" applyBorder="1" applyAlignment="1" applyProtection="1">
      <alignment horizontal="center" vertical="center" shrinkToFit="1"/>
      <protection/>
    </xf>
    <xf numFmtId="0" fontId="0" fillId="35" borderId="112" xfId="64" applyFill="1" applyBorder="1" applyAlignment="1">
      <alignment horizontal="center" vertical="center" shrinkToFit="1"/>
      <protection/>
    </xf>
    <xf numFmtId="0" fontId="0" fillId="35" borderId="73" xfId="64" applyFill="1" applyBorder="1" applyAlignment="1">
      <alignment horizontal="center" vertical="center" shrinkToFit="1"/>
      <protection/>
    </xf>
    <xf numFmtId="0" fontId="0" fillId="35" borderId="51" xfId="64" applyFill="1" applyBorder="1" applyAlignment="1">
      <alignment horizontal="center" vertical="center" shrinkToFit="1"/>
      <protection/>
    </xf>
    <xf numFmtId="0" fontId="0" fillId="0" borderId="12" xfId="64" applyFont="1" applyBorder="1" applyAlignment="1">
      <alignment horizontal="center" vertical="center" wrapText="1"/>
      <protection/>
    </xf>
    <xf numFmtId="0" fontId="0" fillId="0" borderId="29" xfId="64" applyBorder="1" applyAlignment="1">
      <alignment horizontal="center" vertical="center"/>
      <protection/>
    </xf>
    <xf numFmtId="0" fontId="0" fillId="0" borderId="12" xfId="64" applyBorder="1" applyAlignment="1">
      <alignment horizontal="center" vertical="center"/>
      <protection/>
    </xf>
    <xf numFmtId="0" fontId="0" fillId="0" borderId="113" xfId="64" applyBorder="1" applyAlignment="1">
      <alignment horizontal="center" vertical="center"/>
      <protection/>
    </xf>
    <xf numFmtId="0" fontId="0" fillId="0" borderId="30" xfId="64" applyBorder="1" applyAlignment="1">
      <alignment horizontal="center" vertical="center"/>
      <protection/>
    </xf>
    <xf numFmtId="0" fontId="0" fillId="0" borderId="114" xfId="64" applyBorder="1" applyAlignment="1">
      <alignment horizontal="center" vertical="center"/>
      <protection/>
    </xf>
    <xf numFmtId="0" fontId="0" fillId="0" borderId="18" xfId="64" applyBorder="1" applyAlignment="1">
      <alignment horizontal="center" vertical="center"/>
      <protection/>
    </xf>
    <xf numFmtId="0" fontId="0" fillId="0" borderId="11" xfId="64" applyBorder="1" applyAlignment="1">
      <alignment horizontal="center" vertical="center"/>
      <protection/>
    </xf>
    <xf numFmtId="0" fontId="0" fillId="0" borderId="115" xfId="64" applyBorder="1" applyAlignment="1">
      <alignment horizontal="center" vertical="center"/>
      <protection/>
    </xf>
    <xf numFmtId="0" fontId="0" fillId="0" borderId="13" xfId="64" applyBorder="1" applyAlignment="1">
      <alignment horizontal="center" vertical="center" shrinkToFit="1"/>
      <protection/>
    </xf>
    <xf numFmtId="0" fontId="0" fillId="0" borderId="59" xfId="64" applyBorder="1" applyAlignment="1">
      <alignment horizontal="center" vertical="center" shrinkToFit="1"/>
      <protection/>
    </xf>
    <xf numFmtId="0" fontId="0" fillId="0" borderId="57" xfId="64" applyBorder="1" applyAlignment="1">
      <alignment horizontal="center" vertical="center" shrinkToFit="1"/>
      <protection/>
    </xf>
    <xf numFmtId="0" fontId="0" fillId="0" borderId="116" xfId="64" applyBorder="1" applyAlignment="1">
      <alignment horizontal="center" vertical="center" shrinkToFit="1"/>
      <protection/>
    </xf>
    <xf numFmtId="0" fontId="19" fillId="0" borderId="14" xfId="64" applyFont="1" applyBorder="1" applyAlignment="1">
      <alignment horizontal="center" vertical="center" shrinkToFit="1"/>
      <protection/>
    </xf>
    <xf numFmtId="0" fontId="0" fillId="0" borderId="14" xfId="64" applyBorder="1" applyAlignment="1">
      <alignment horizontal="center" vertical="center" shrinkToFit="1"/>
      <protection/>
    </xf>
    <xf numFmtId="0" fontId="0" fillId="0" borderId="69" xfId="64" applyBorder="1" applyAlignment="1">
      <alignment horizontal="center" vertical="center" shrinkToFit="1"/>
      <protection/>
    </xf>
    <xf numFmtId="0" fontId="0" fillId="0" borderId="24" xfId="64" applyBorder="1" applyAlignment="1">
      <alignment horizontal="center" vertical="center" shrinkToFit="1"/>
      <protection/>
    </xf>
    <xf numFmtId="0" fontId="0" fillId="0" borderId="26" xfId="64" applyBorder="1" applyAlignment="1">
      <alignment horizontal="center" vertical="center" shrinkToFit="1"/>
      <protection/>
    </xf>
    <xf numFmtId="0" fontId="0" fillId="0" borderId="34" xfId="64" applyBorder="1" applyAlignment="1">
      <alignment horizontal="center" vertical="center" shrinkToFit="1"/>
      <protection/>
    </xf>
    <xf numFmtId="0" fontId="0" fillId="0" borderId="35" xfId="64" applyBorder="1" applyAlignment="1">
      <alignment horizontal="center" vertical="center" shrinkToFit="1"/>
      <protection/>
    </xf>
    <xf numFmtId="0" fontId="0" fillId="35" borderId="35" xfId="64" applyFont="1" applyFill="1" applyBorder="1" applyAlignment="1">
      <alignment horizontal="center" vertical="center" shrinkToFit="1"/>
      <protection/>
    </xf>
    <xf numFmtId="0" fontId="0" fillId="35" borderId="37" xfId="64" applyFill="1" applyBorder="1" applyAlignment="1">
      <alignment horizontal="center" vertical="center" shrinkToFit="1"/>
      <protection/>
    </xf>
    <xf numFmtId="0" fontId="0" fillId="0" borderId="70" xfId="64" applyBorder="1" applyAlignment="1">
      <alignment horizontal="center" vertical="center" shrinkToFit="1"/>
      <protection/>
    </xf>
    <xf numFmtId="0" fontId="0" fillId="0" borderId="49" xfId="64" applyBorder="1" applyAlignment="1">
      <alignment horizontal="center" vertical="center" shrinkToFit="1"/>
      <protection/>
    </xf>
    <xf numFmtId="0" fontId="0" fillId="35" borderId="36" xfId="64" applyFill="1" applyBorder="1" applyAlignment="1">
      <alignment horizontal="left" vertical="center" shrinkToFit="1"/>
      <protection/>
    </xf>
    <xf numFmtId="0" fontId="0" fillId="35" borderId="33" xfId="64" applyFill="1" applyBorder="1" applyAlignment="1">
      <alignment horizontal="left" vertical="center" shrinkToFit="1"/>
      <protection/>
    </xf>
    <xf numFmtId="0" fontId="0" fillId="35" borderId="72" xfId="64" applyFill="1" applyBorder="1" applyAlignment="1">
      <alignment horizontal="left" vertical="center" shrinkToFit="1"/>
      <protection/>
    </xf>
    <xf numFmtId="0" fontId="0" fillId="0" borderId="15" xfId="64" applyFont="1" applyBorder="1" applyAlignment="1">
      <alignment horizontal="center" vertical="center" wrapText="1" shrinkToFit="1"/>
      <protection/>
    </xf>
    <xf numFmtId="0" fontId="0" fillId="0" borderId="15" xfId="64" applyBorder="1" applyAlignment="1">
      <alignment horizontal="center" vertical="center" shrinkToFit="1"/>
      <protection/>
    </xf>
    <xf numFmtId="38" fontId="0" fillId="0" borderId="117" xfId="48" applyBorder="1" applyAlignment="1">
      <alignment vertical="center"/>
    </xf>
    <xf numFmtId="38" fontId="0" fillId="0" borderId="66" xfId="48" applyBorder="1" applyAlignment="1">
      <alignment vertical="center"/>
    </xf>
    <xf numFmtId="0" fontId="0" fillId="0" borderId="47" xfId="64" applyFont="1" applyBorder="1" applyAlignment="1">
      <alignment horizontal="center" vertical="center"/>
      <protection/>
    </xf>
    <xf numFmtId="0" fontId="0" fillId="0" borderId="68" xfId="64" applyFont="1" applyBorder="1" applyAlignment="1">
      <alignment horizontal="center" vertical="center"/>
      <protection/>
    </xf>
    <xf numFmtId="0" fontId="0" fillId="0" borderId="60" xfId="64" applyFont="1" applyBorder="1" applyAlignment="1">
      <alignment horizontal="center" vertical="center"/>
      <protection/>
    </xf>
    <xf numFmtId="0" fontId="0" fillId="0" borderId="65" xfId="64" applyFont="1" applyBorder="1" applyAlignment="1">
      <alignment horizontal="center" vertical="center"/>
      <protection/>
    </xf>
    <xf numFmtId="0" fontId="0" fillId="35" borderId="36" xfId="64" applyFont="1" applyFill="1" applyBorder="1" applyAlignment="1">
      <alignment horizontal="left" vertical="center" shrinkToFit="1"/>
      <protection/>
    </xf>
    <xf numFmtId="38" fontId="0" fillId="35" borderId="112" xfId="48" applyFont="1" applyFill="1" applyBorder="1" applyAlignment="1">
      <alignment horizontal="center" vertical="center" shrinkToFit="1"/>
    </xf>
    <xf numFmtId="38" fontId="0" fillId="35" borderId="51" xfId="48" applyFont="1" applyFill="1" applyBorder="1" applyAlignment="1">
      <alignment horizontal="center" vertical="center" shrinkToFit="1"/>
    </xf>
    <xf numFmtId="0" fontId="0" fillId="0" borderId="29" xfId="64" applyBorder="1" applyAlignment="1">
      <alignment horizontal="center" vertical="center" shrinkToFit="1"/>
      <protection/>
    </xf>
    <xf numFmtId="0" fontId="19" fillId="0" borderId="29" xfId="64" applyFont="1" applyBorder="1" applyAlignment="1">
      <alignment horizontal="center" vertical="center"/>
      <protection/>
    </xf>
    <xf numFmtId="0" fontId="19" fillId="0" borderId="24" xfId="64" applyFont="1" applyBorder="1" applyAlignment="1">
      <alignment horizontal="center" vertical="center"/>
      <protection/>
    </xf>
    <xf numFmtId="0" fontId="16" fillId="34" borderId="27" xfId="62" applyFont="1" applyFill="1" applyBorder="1" applyAlignment="1" applyProtection="1">
      <alignment horizontal="center" vertical="center"/>
      <protection locked="0"/>
    </xf>
    <xf numFmtId="0" fontId="16" fillId="34" borderId="73" xfId="62" applyFont="1" applyFill="1" applyBorder="1" applyAlignment="1" applyProtection="1">
      <alignment horizontal="center" vertical="center"/>
      <protection locked="0"/>
    </xf>
    <xf numFmtId="0" fontId="16" fillId="34" borderId="51" xfId="62" applyFont="1" applyFill="1" applyBorder="1" applyAlignment="1" applyProtection="1">
      <alignment horizontal="center" vertical="center"/>
      <protection locked="0"/>
    </xf>
    <xf numFmtId="0" fontId="0" fillId="0" borderId="118" xfId="64" applyBorder="1" applyAlignment="1">
      <alignment horizontal="center" vertical="center" shrinkToFit="1"/>
      <protection/>
    </xf>
    <xf numFmtId="0" fontId="0" fillId="0" borderId="119" xfId="64" applyBorder="1" applyAlignment="1">
      <alignment horizontal="center" vertical="center" shrinkToFit="1"/>
      <protection/>
    </xf>
    <xf numFmtId="0" fontId="5" fillId="0" borderId="0" xfId="64" applyFont="1" applyAlignment="1">
      <alignment vertical="top" wrapText="1"/>
      <protection/>
    </xf>
    <xf numFmtId="0" fontId="0" fillId="0" borderId="49" xfId="64" applyFont="1" applyBorder="1" applyAlignment="1">
      <alignment horizontal="center" vertical="center" shrinkToFit="1"/>
      <protection/>
    </xf>
    <xf numFmtId="0" fontId="0" fillId="0" borderId="35" xfId="64" applyFont="1" applyBorder="1" applyAlignment="1">
      <alignment horizontal="center" vertical="center" shrinkToFit="1"/>
      <protection/>
    </xf>
    <xf numFmtId="0" fontId="0" fillId="0" borderId="35" xfId="64" applyFont="1" applyBorder="1" applyAlignment="1">
      <alignment vertical="center" shrinkToFit="1"/>
      <protection/>
    </xf>
    <xf numFmtId="0" fontId="0" fillId="0" borderId="37" xfId="64" applyFont="1" applyBorder="1" applyAlignment="1">
      <alignment vertical="center" shrinkToFit="1"/>
      <protection/>
    </xf>
    <xf numFmtId="0" fontId="0" fillId="0" borderId="55" xfId="64" applyFont="1" applyBorder="1" applyAlignment="1">
      <alignment vertical="center" shrinkToFit="1"/>
      <protection/>
    </xf>
    <xf numFmtId="0" fontId="0" fillId="0" borderId="24" xfId="64" applyFont="1" applyBorder="1" applyAlignment="1">
      <alignment vertical="center" shrinkToFit="1"/>
      <protection/>
    </xf>
    <xf numFmtId="0" fontId="0" fillId="0" borderId="13" xfId="64" applyFont="1" applyBorder="1" applyAlignment="1">
      <alignment vertical="center" shrinkToFit="1"/>
      <protection/>
    </xf>
    <xf numFmtId="0" fontId="0" fillId="0" borderId="14" xfId="64" applyFont="1" applyBorder="1" applyAlignment="1">
      <alignment vertical="center" shrinkToFit="1"/>
      <protection/>
    </xf>
    <xf numFmtId="0" fontId="0" fillId="0" borderId="45" xfId="64" applyFont="1" applyBorder="1" applyAlignment="1">
      <alignment vertical="center" shrinkToFit="1"/>
      <protection/>
    </xf>
    <xf numFmtId="0" fontId="0" fillId="0" borderId="46" xfId="64" applyFont="1" applyBorder="1" applyAlignment="1">
      <alignment vertical="center" shrinkToFit="1"/>
      <protection/>
    </xf>
    <xf numFmtId="0" fontId="0" fillId="0" borderId="32" xfId="64" applyFont="1" applyBorder="1" applyAlignment="1">
      <alignment horizontal="center" vertical="center"/>
      <protection/>
    </xf>
    <xf numFmtId="0" fontId="0" fillId="0" borderId="34" xfId="64" applyFont="1" applyBorder="1" applyAlignment="1">
      <alignment horizontal="center" vertical="center"/>
      <protection/>
    </xf>
    <xf numFmtId="176" fontId="2" fillId="0" borderId="0" xfId="0" applyNumberFormat="1" applyFont="1" applyAlignment="1">
      <alignment horizontal="center" vertical="center" shrinkToFit="1"/>
    </xf>
    <xf numFmtId="0" fontId="7" fillId="0" borderId="78" xfId="0" applyFont="1" applyBorder="1" applyAlignment="1">
      <alignment horizontal="center" vertical="center"/>
    </xf>
    <xf numFmtId="0" fontId="7" fillId="0" borderId="0" xfId="0" applyFont="1" applyBorder="1" applyAlignment="1">
      <alignment horizontal="center" vertical="center"/>
    </xf>
    <xf numFmtId="0" fontId="7" fillId="0" borderId="102" xfId="0" applyFont="1" applyBorder="1" applyAlignment="1">
      <alignment horizontal="center" vertical="center"/>
    </xf>
    <xf numFmtId="0" fontId="11" fillId="0" borderId="0" xfId="0" applyFont="1" applyAlignment="1">
      <alignment horizontal="center" vertical="center" wrapText="1"/>
    </xf>
    <xf numFmtId="38" fontId="7" fillId="0" borderId="14" xfId="48" applyFont="1" applyBorder="1" applyAlignment="1">
      <alignment horizontal="center" vertical="center" shrinkToFit="1"/>
    </xf>
    <xf numFmtId="38" fontId="7" fillId="0" borderId="15" xfId="48" applyFont="1" applyBorder="1" applyAlignment="1">
      <alignment horizontal="center" vertical="center" shrinkToFit="1"/>
    </xf>
    <xf numFmtId="38" fontId="7" fillId="0" borderId="46" xfId="48" applyFont="1" applyBorder="1" applyAlignment="1">
      <alignment horizontal="center" vertical="center" shrinkToFit="1"/>
    </xf>
    <xf numFmtId="38" fontId="7" fillId="0" borderId="17" xfId="48" applyFont="1" applyBorder="1" applyAlignment="1">
      <alignment horizontal="center" vertical="center" shrinkToFit="1"/>
    </xf>
    <xf numFmtId="49" fontId="7" fillId="0" borderId="30" xfId="0" applyNumberFormat="1" applyFont="1" applyBorder="1" applyAlignment="1">
      <alignment horizontal="right" vertical="center" shrinkToFit="1"/>
    </xf>
    <xf numFmtId="49" fontId="7" fillId="0" borderId="103" xfId="0" applyNumberFormat="1" applyFont="1" applyBorder="1" applyAlignment="1">
      <alignment horizontal="right" vertical="center" shrinkToFit="1"/>
    </xf>
    <xf numFmtId="49" fontId="7" fillId="0" borderId="25" xfId="0" applyNumberFormat="1" applyFont="1" applyBorder="1" applyAlignment="1">
      <alignment horizontal="right" vertical="center" shrinkToFit="1"/>
    </xf>
    <xf numFmtId="49" fontId="7" fillId="0" borderId="61" xfId="0" applyNumberFormat="1" applyFont="1" applyBorder="1" applyAlignment="1">
      <alignment horizontal="right" vertical="center" shrinkToFit="1"/>
    </xf>
    <xf numFmtId="0" fontId="7" fillId="0" borderId="28"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120" xfId="0" applyFont="1" applyBorder="1" applyAlignment="1">
      <alignment horizontal="center" vertical="center" wrapText="1"/>
    </xf>
    <xf numFmtId="38" fontId="7" fillId="0" borderId="14" xfId="0" applyNumberFormat="1" applyFont="1" applyBorder="1" applyAlignment="1">
      <alignment horizontal="center" vertical="center" shrinkToFit="1"/>
    </xf>
    <xf numFmtId="38" fontId="7" fillId="0" borderId="15" xfId="0" applyNumberFormat="1"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38" fontId="7" fillId="0" borderId="30" xfId="48" applyFont="1" applyBorder="1" applyAlignment="1">
      <alignment horizontal="center" vertical="center" wrapText="1"/>
    </xf>
    <xf numFmtId="38" fontId="7" fillId="0" borderId="79" xfId="48" applyFont="1" applyBorder="1" applyAlignment="1">
      <alignment horizontal="center" vertical="center" wrapText="1"/>
    </xf>
    <xf numFmtId="38" fontId="7" fillId="0" borderId="25" xfId="48" applyFont="1" applyBorder="1" applyAlignment="1">
      <alignment horizontal="center" vertical="center" wrapText="1"/>
    </xf>
    <xf numFmtId="38" fontId="7" fillId="0" borderId="74" xfId="48" applyFont="1" applyBorder="1" applyAlignment="1">
      <alignment horizontal="center" vertical="center" wrapText="1"/>
    </xf>
    <xf numFmtId="38" fontId="7" fillId="0" borderId="122" xfId="48" applyFont="1" applyBorder="1" applyAlignment="1">
      <alignment horizontal="center" vertical="center" wrapText="1"/>
    </xf>
    <xf numFmtId="38" fontId="7" fillId="0" borderId="77" xfId="48" applyFont="1" applyBorder="1" applyAlignment="1">
      <alignment horizontal="center" vertical="center" wrapText="1"/>
    </xf>
    <xf numFmtId="38" fontId="7" fillId="0" borderId="117" xfId="48" applyFont="1" applyBorder="1" applyAlignment="1">
      <alignment horizontal="center" vertical="center" wrapText="1"/>
    </xf>
    <xf numFmtId="38" fontId="7" fillId="0" borderId="66" xfId="48" applyFont="1" applyBorder="1" applyAlignment="1">
      <alignment horizontal="center" vertical="center" wrapText="1"/>
    </xf>
    <xf numFmtId="0" fontId="7" fillId="0" borderId="115" xfId="0" applyFont="1" applyBorder="1" applyAlignment="1">
      <alignment vertical="center" wrapText="1"/>
    </xf>
    <xf numFmtId="0" fontId="7" fillId="0" borderId="123" xfId="0" applyFont="1" applyBorder="1" applyAlignment="1">
      <alignment vertical="center"/>
    </xf>
    <xf numFmtId="0" fontId="7" fillId="0" borderId="55" xfId="0" applyFont="1" applyBorder="1" applyAlignment="1">
      <alignment vertical="center"/>
    </xf>
    <xf numFmtId="0" fontId="7" fillId="0" borderId="124" xfId="0" applyFont="1" applyBorder="1" applyAlignment="1">
      <alignment vertical="center"/>
    </xf>
    <xf numFmtId="0" fontId="7" fillId="0" borderId="115" xfId="0" applyFont="1" applyBorder="1" applyAlignment="1">
      <alignment horizontal="left" vertical="center" wrapText="1"/>
    </xf>
    <xf numFmtId="0" fontId="7" fillId="0" borderId="55" xfId="0" applyFont="1" applyBorder="1" applyAlignment="1">
      <alignment horizontal="left" vertical="center"/>
    </xf>
    <xf numFmtId="0" fontId="7" fillId="0" borderId="125" xfId="0" applyFont="1" applyBorder="1" applyAlignment="1">
      <alignment horizontal="left" vertical="center" wrapText="1"/>
    </xf>
    <xf numFmtId="0" fontId="7" fillId="0" borderId="55" xfId="0" applyFont="1" applyBorder="1" applyAlignment="1">
      <alignment horizontal="left" vertical="center" wrapText="1"/>
    </xf>
    <xf numFmtId="38" fontId="7" fillId="0" borderId="126" xfId="48" applyFont="1" applyBorder="1" applyAlignment="1">
      <alignment horizontal="center" vertical="center" wrapText="1"/>
    </xf>
    <xf numFmtId="38" fontId="7" fillId="0" borderId="64" xfId="48" applyFont="1" applyBorder="1" applyAlignment="1">
      <alignment horizontal="center" vertical="center" wrapText="1"/>
    </xf>
    <xf numFmtId="38" fontId="0" fillId="36" borderId="127" xfId="48" applyFont="1" applyFill="1" applyBorder="1" applyAlignment="1">
      <alignment horizontal="center" vertical="center" shrinkToFit="1"/>
    </xf>
    <xf numFmtId="38" fontId="0" fillId="36" borderId="98" xfId="48" applyFont="1" applyFill="1" applyBorder="1" applyAlignment="1">
      <alignment horizontal="center" vertical="center" shrinkToFit="1"/>
    </xf>
    <xf numFmtId="0" fontId="0" fillId="0" borderId="60" xfId="63" applyFont="1" applyBorder="1" applyAlignment="1">
      <alignment horizontal="center" vertical="center"/>
      <protection/>
    </xf>
    <xf numFmtId="0" fontId="0" fillId="0" borderId="65" xfId="63" applyFont="1" applyBorder="1" applyAlignment="1">
      <alignment horizontal="center" vertical="center"/>
      <protection/>
    </xf>
    <xf numFmtId="0" fontId="0" fillId="0" borderId="62" xfId="63" applyFont="1" applyBorder="1" applyAlignment="1">
      <alignment horizontal="center" vertical="center"/>
      <protection/>
    </xf>
    <xf numFmtId="0" fontId="0" fillId="0" borderId="64" xfId="63" applyFont="1" applyBorder="1" applyAlignment="1">
      <alignment horizontal="center" vertical="center"/>
      <protection/>
    </xf>
    <xf numFmtId="0" fontId="0" fillId="36" borderId="32" xfId="63" applyFont="1" applyFill="1" applyBorder="1" applyAlignment="1">
      <alignment horizontal="center" vertical="center"/>
      <protection/>
    </xf>
    <xf numFmtId="0" fontId="0" fillId="36" borderId="33" xfId="63" applyFont="1" applyFill="1" applyBorder="1" applyAlignment="1">
      <alignment horizontal="center" vertical="center"/>
      <protection/>
    </xf>
    <xf numFmtId="0" fontId="0" fillId="0" borderId="32" xfId="63" applyFont="1" applyBorder="1" applyAlignment="1">
      <alignment horizontal="center" vertical="center"/>
      <protection/>
    </xf>
    <xf numFmtId="0" fontId="0" fillId="0" borderId="72" xfId="63" applyFont="1" applyBorder="1" applyAlignment="1">
      <alignment horizontal="center" vertical="center"/>
      <protection/>
    </xf>
    <xf numFmtId="0" fontId="0" fillId="0" borderId="62" xfId="63" applyFont="1" applyBorder="1" applyAlignment="1">
      <alignment vertical="center" wrapText="1"/>
      <protection/>
    </xf>
    <xf numFmtId="0" fontId="0" fillId="0" borderId="63" xfId="63" applyFont="1" applyBorder="1" applyAlignment="1">
      <alignment vertical="center" wrapText="1"/>
      <protection/>
    </xf>
    <xf numFmtId="0" fontId="0" fillId="0" borderId="64" xfId="63" applyFont="1" applyBorder="1" applyAlignment="1">
      <alignment vertical="center" wrapText="1"/>
      <protection/>
    </xf>
    <xf numFmtId="0" fontId="0" fillId="0" borderId="60" xfId="63" applyFont="1" applyBorder="1" applyAlignment="1">
      <alignment vertical="center" wrapText="1"/>
      <protection/>
    </xf>
    <xf numFmtId="0" fontId="0" fillId="0" borderId="65" xfId="63" applyFont="1" applyBorder="1" applyAlignment="1">
      <alignment vertical="center" wrapText="1"/>
      <protection/>
    </xf>
    <xf numFmtId="0" fontId="0" fillId="0" borderId="66" xfId="63" applyFont="1" applyBorder="1" applyAlignment="1">
      <alignment vertical="center" wrapText="1"/>
      <protection/>
    </xf>
    <xf numFmtId="0" fontId="0" fillId="0" borderId="59" xfId="63" applyFont="1" applyBorder="1" applyAlignment="1">
      <alignment horizontal="center" vertical="center"/>
      <protection/>
    </xf>
    <xf numFmtId="0" fontId="0" fillId="0" borderId="58" xfId="63" applyFont="1" applyBorder="1" applyAlignment="1">
      <alignment horizontal="center" vertical="center"/>
      <protection/>
    </xf>
    <xf numFmtId="38" fontId="0" fillId="36" borderId="97" xfId="48" applyFont="1" applyFill="1" applyBorder="1" applyAlignment="1">
      <alignment horizontal="center" vertical="center" shrinkToFit="1"/>
    </xf>
    <xf numFmtId="0" fontId="16" fillId="0" borderId="0" xfId="63" applyFont="1" applyAlignment="1" applyProtection="1">
      <alignment horizontal="center" vertical="center" shrinkToFit="1"/>
      <protection/>
    </xf>
    <xf numFmtId="0" fontId="0" fillId="0" borderId="97" xfId="63" applyFont="1" applyBorder="1" applyAlignment="1">
      <alignment horizontal="center" vertical="center"/>
      <protection/>
    </xf>
    <xf numFmtId="185" fontId="0" fillId="37" borderId="127" xfId="63" applyNumberFormat="1" applyFont="1" applyFill="1" applyBorder="1" applyAlignment="1">
      <alignment vertical="center"/>
      <protection/>
    </xf>
    <xf numFmtId="0" fontId="0" fillId="37" borderId="98" xfId="63" applyFont="1" applyFill="1" applyBorder="1" applyAlignment="1">
      <alignment vertical="center"/>
      <protection/>
    </xf>
    <xf numFmtId="0" fontId="0" fillId="0" borderId="60" xfId="63" applyFont="1" applyBorder="1" applyAlignment="1">
      <alignment horizontal="center" vertical="center"/>
      <protection/>
    </xf>
    <xf numFmtId="0" fontId="0" fillId="0" borderId="66" xfId="63" applyFont="1" applyBorder="1" applyAlignment="1">
      <alignment horizontal="center" vertical="center"/>
      <protection/>
    </xf>
    <xf numFmtId="185" fontId="3" fillId="0" borderId="32" xfId="63" applyNumberFormat="1" applyFont="1" applyBorder="1" applyAlignment="1">
      <alignment horizontal="center" vertical="center" wrapText="1"/>
      <protection/>
    </xf>
    <xf numFmtId="185" fontId="3" fillId="0" borderId="72" xfId="63" applyNumberFormat="1" applyFont="1" applyBorder="1" applyAlignment="1">
      <alignment horizontal="center" vertical="center" wrapText="1"/>
      <protection/>
    </xf>
    <xf numFmtId="0" fontId="0" fillId="0" borderId="76" xfId="63" applyFont="1" applyBorder="1" applyAlignment="1">
      <alignment horizontal="center" vertical="center"/>
      <protection/>
    </xf>
    <xf numFmtId="0" fontId="0" fillId="0" borderId="74" xfId="63" applyFont="1" applyBorder="1" applyAlignment="1">
      <alignment horizontal="center" vertical="center"/>
      <protection/>
    </xf>
    <xf numFmtId="177" fontId="0" fillId="37" borderId="18" xfId="63" applyNumberFormat="1" applyFont="1" applyFill="1" applyBorder="1" applyAlignment="1">
      <alignment horizontal="center" vertical="center" wrapText="1"/>
      <protection/>
    </xf>
    <xf numFmtId="177" fontId="0" fillId="37" borderId="17" xfId="63" applyNumberFormat="1" applyFont="1" applyFill="1" applyBorder="1" applyAlignment="1">
      <alignment horizontal="center" vertical="center"/>
      <protection/>
    </xf>
    <xf numFmtId="185" fontId="3" fillId="0" borderId="127" xfId="63" applyNumberFormat="1" applyFont="1" applyBorder="1" applyAlignment="1">
      <alignment horizontal="center" vertical="center" wrapText="1"/>
      <protection/>
    </xf>
    <xf numFmtId="185" fontId="3" fillId="0" borderId="98" xfId="63" applyNumberFormat="1" applyFont="1" applyBorder="1" applyAlignment="1">
      <alignment horizontal="center" vertical="center" wrapText="1"/>
      <protection/>
    </xf>
    <xf numFmtId="0" fontId="0" fillId="35" borderId="62" xfId="63" applyFont="1" applyFill="1" applyBorder="1" applyAlignment="1">
      <alignment horizontal="center" vertical="center"/>
      <protection/>
    </xf>
    <xf numFmtId="0" fontId="7" fillId="0" borderId="63" xfId="63" applyBorder="1" applyAlignment="1">
      <alignment horizontal="center" vertical="center"/>
      <protection/>
    </xf>
    <xf numFmtId="0" fontId="7" fillId="0" borderId="101" xfId="63" applyBorder="1" applyAlignment="1">
      <alignment horizontal="center" vertical="center"/>
      <protection/>
    </xf>
    <xf numFmtId="184" fontId="0" fillId="0" borderId="59" xfId="63" applyNumberFormat="1" applyFont="1" applyBorder="1" applyAlignment="1" quotePrefix="1">
      <alignment horizontal="center" vertical="center"/>
      <protection/>
    </xf>
    <xf numFmtId="184" fontId="0" fillId="0" borderId="57" xfId="63" applyNumberFormat="1" applyFont="1" applyBorder="1" applyAlignment="1" quotePrefix="1">
      <alignment horizontal="center" vertical="center"/>
      <protection/>
    </xf>
    <xf numFmtId="177" fontId="0" fillId="37" borderId="12" xfId="63" applyNumberFormat="1" applyFont="1" applyFill="1" applyBorder="1" applyAlignment="1">
      <alignment horizontal="center" vertical="center" wrapText="1"/>
      <protection/>
    </xf>
    <xf numFmtId="177" fontId="0" fillId="37" borderId="46" xfId="63" applyNumberFormat="1" applyFont="1" applyFill="1" applyBorder="1" applyAlignment="1">
      <alignment horizontal="center" vertical="center"/>
      <protection/>
    </xf>
    <xf numFmtId="38" fontId="2" fillId="0" borderId="0" xfId="48" applyFont="1" applyAlignment="1">
      <alignment horizontal="right" vertical="center" indent="1"/>
    </xf>
    <xf numFmtId="0" fontId="2" fillId="0" borderId="0" xfId="0" applyFont="1" applyAlignment="1">
      <alignment horizontal="center" vertical="center" shrinkToFit="1"/>
    </xf>
    <xf numFmtId="38" fontId="4" fillId="0" borderId="0" xfId="48" applyFont="1" applyAlignment="1">
      <alignment horizontal="right" vertical="center" indent="1"/>
    </xf>
    <xf numFmtId="176" fontId="2" fillId="0" borderId="0" xfId="0" applyNumberFormat="1" applyFont="1" applyAlignment="1">
      <alignment horizontal="left" vertical="center" shrinkToFit="1"/>
    </xf>
    <xf numFmtId="0" fontId="24" fillId="0" borderId="0" xfId="0" applyFont="1" applyAlignment="1">
      <alignment horizontal="center" vertical="center"/>
    </xf>
    <xf numFmtId="0" fontId="24" fillId="0" borderId="0" xfId="0" applyFont="1" applyAlignment="1">
      <alignment horizontal="distributed" vertical="center"/>
    </xf>
    <xf numFmtId="38" fontId="2" fillId="0" borderId="0" xfId="48" applyFont="1" applyAlignment="1">
      <alignment horizontal="center" vertical="center"/>
    </xf>
    <xf numFmtId="0" fontId="2" fillId="0" borderId="0" xfId="0" applyFont="1" applyAlignment="1">
      <alignment horizontal="left" vertical="center"/>
    </xf>
    <xf numFmtId="0" fontId="28" fillId="0" borderId="0" xfId="0" applyFont="1" applyAlignment="1">
      <alignment horizontal="center" vertical="center"/>
    </xf>
    <xf numFmtId="0" fontId="2" fillId="0" borderId="0" xfId="0" applyFont="1" applyAlignment="1">
      <alignment horizontal="distributed" vertical="center" wrapText="1"/>
    </xf>
    <xf numFmtId="0" fontId="25" fillId="0" borderId="0" xfId="0" applyFont="1" applyAlignment="1">
      <alignment vertical="center"/>
    </xf>
    <xf numFmtId="0" fontId="26" fillId="0" borderId="0" xfId="0" applyFont="1" applyAlignment="1">
      <alignment horizontal="center" vertical="center"/>
    </xf>
    <xf numFmtId="0" fontId="24" fillId="0" borderId="0" xfId="0"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1貸与品借用（返納）書" xfId="60"/>
    <cellStyle name="標準_012支給品受領書" xfId="61"/>
    <cellStyle name="標準_申請書および協議書【請負業者用】" xfId="62"/>
    <cellStyle name="標準_申請書および協議書【発注者用】" xfId="63"/>
    <cellStyle name="標準_単品スライド（増額）受注者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114300</xdr:rowOff>
    </xdr:from>
    <xdr:ext cx="4371975" cy="219075"/>
    <xdr:sp>
      <xdr:nvSpPr>
        <xdr:cNvPr id="1" name="Rectangle 1"/>
        <xdr:cNvSpPr>
          <a:spLocks/>
        </xdr:cNvSpPr>
      </xdr:nvSpPr>
      <xdr:spPr>
        <a:xfrm>
          <a:off x="314325" y="933450"/>
          <a:ext cx="4371975"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１．建設工事請負契約書第</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条第５項（以下「単品スライド条項」）の請求</a:t>
          </a:r>
        </a:p>
      </xdr:txBody>
    </xdr:sp>
    <xdr:clientData/>
  </xdr:oneCellAnchor>
  <xdr:oneCellAnchor>
    <xdr:from>
      <xdr:col>1</xdr:col>
      <xdr:colOff>304800</xdr:colOff>
      <xdr:row>8</xdr:row>
      <xdr:rowOff>9525</xdr:rowOff>
    </xdr:from>
    <xdr:ext cx="1571625" cy="219075"/>
    <xdr:sp>
      <xdr:nvSpPr>
        <xdr:cNvPr id="2" name="Rectangle 2"/>
        <xdr:cNvSpPr>
          <a:spLocks/>
        </xdr:cNvSpPr>
      </xdr:nvSpPr>
      <xdr:spPr>
        <a:xfrm>
          <a:off x="619125" y="1514475"/>
          <a:ext cx="1571625"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２．残工期が２月以上ある</a:t>
          </a:r>
        </a:p>
      </xdr:txBody>
    </xdr:sp>
    <xdr:clientData/>
  </xdr:oneCellAnchor>
  <xdr:oneCellAnchor>
    <xdr:from>
      <xdr:col>1</xdr:col>
      <xdr:colOff>19050</xdr:colOff>
      <xdr:row>12</xdr:row>
      <xdr:rowOff>9525</xdr:rowOff>
    </xdr:from>
    <xdr:ext cx="3905250" cy="219075"/>
    <xdr:sp>
      <xdr:nvSpPr>
        <xdr:cNvPr id="3" name="Rectangle 3"/>
        <xdr:cNvSpPr>
          <a:spLocks/>
        </xdr:cNvSpPr>
      </xdr:nvSpPr>
      <xdr:spPr>
        <a:xfrm>
          <a:off x="333375" y="2200275"/>
          <a:ext cx="3905250"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３．建設工事請負契約書第</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条第８項の「協議開始の日」の通知</a:t>
          </a:r>
        </a:p>
      </xdr:txBody>
    </xdr:sp>
    <xdr:clientData/>
  </xdr:oneCellAnchor>
  <xdr:oneCellAnchor>
    <xdr:from>
      <xdr:col>4</xdr:col>
      <xdr:colOff>600075</xdr:colOff>
      <xdr:row>8</xdr:row>
      <xdr:rowOff>0</xdr:rowOff>
    </xdr:from>
    <xdr:ext cx="2057400" cy="219075"/>
    <xdr:sp>
      <xdr:nvSpPr>
        <xdr:cNvPr id="4" name="Rectangle 4"/>
        <xdr:cNvSpPr>
          <a:spLocks/>
        </xdr:cNvSpPr>
      </xdr:nvSpPr>
      <xdr:spPr>
        <a:xfrm>
          <a:off x="2971800" y="1504950"/>
          <a:ext cx="2057400"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単品スライド条項の対象としない。</a:t>
          </a:r>
        </a:p>
      </xdr:txBody>
    </xdr:sp>
    <xdr:clientData/>
  </xdr:oneCellAnchor>
  <xdr:twoCellAnchor>
    <xdr:from>
      <xdr:col>1</xdr:col>
      <xdr:colOff>133350</xdr:colOff>
      <xdr:row>6</xdr:row>
      <xdr:rowOff>0</xdr:rowOff>
    </xdr:from>
    <xdr:to>
      <xdr:col>1</xdr:col>
      <xdr:colOff>133350</xdr:colOff>
      <xdr:row>12</xdr:row>
      <xdr:rowOff>9525</xdr:rowOff>
    </xdr:to>
    <xdr:sp>
      <xdr:nvSpPr>
        <xdr:cNvPr id="5" name="Line 5"/>
        <xdr:cNvSpPr>
          <a:spLocks/>
        </xdr:cNvSpPr>
      </xdr:nvSpPr>
      <xdr:spPr>
        <a:xfrm>
          <a:off x="447675" y="1162050"/>
          <a:ext cx="0" cy="10382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30</xdr:row>
      <xdr:rowOff>9525</xdr:rowOff>
    </xdr:from>
    <xdr:ext cx="1371600" cy="219075"/>
    <xdr:sp>
      <xdr:nvSpPr>
        <xdr:cNvPr id="6" name="Rectangle 6"/>
        <xdr:cNvSpPr>
          <a:spLocks/>
        </xdr:cNvSpPr>
      </xdr:nvSpPr>
      <xdr:spPr>
        <a:xfrm>
          <a:off x="323850" y="5286375"/>
          <a:ext cx="1371600" cy="219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６．協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a:t>
          </a:r>
        </a:p>
      </xdr:txBody>
    </xdr:sp>
    <xdr:clientData/>
  </xdr:oneCellAnchor>
  <xdr:oneCellAnchor>
    <xdr:from>
      <xdr:col>2</xdr:col>
      <xdr:colOff>276225</xdr:colOff>
      <xdr:row>17</xdr:row>
      <xdr:rowOff>114300</xdr:rowOff>
    </xdr:from>
    <xdr:ext cx="2486025" cy="752475"/>
    <xdr:sp>
      <xdr:nvSpPr>
        <xdr:cNvPr id="7" name="Rectangle 7"/>
        <xdr:cNvSpPr>
          <a:spLocks/>
        </xdr:cNvSpPr>
      </xdr:nvSpPr>
      <xdr:spPr>
        <a:xfrm>
          <a:off x="1276350" y="3162300"/>
          <a:ext cx="2486025" cy="7524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４．提出書類の確認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・購入価格、購入先、搬入日の確認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・設計数量と使用数量の比較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・購入単価の補正（使用数量＞設計数量）</a:t>
          </a:r>
        </a:p>
      </xdr:txBody>
    </xdr:sp>
    <xdr:clientData/>
  </xdr:oneCellAnchor>
  <xdr:oneCellAnchor>
    <xdr:from>
      <xdr:col>2</xdr:col>
      <xdr:colOff>142875</xdr:colOff>
      <xdr:row>24</xdr:row>
      <xdr:rowOff>57150</xdr:rowOff>
    </xdr:from>
    <xdr:ext cx="1533525" cy="561975"/>
    <xdr:sp>
      <xdr:nvSpPr>
        <xdr:cNvPr id="8" name="Rectangle 8"/>
        <xdr:cNvSpPr>
          <a:spLocks/>
        </xdr:cNvSpPr>
      </xdr:nvSpPr>
      <xdr:spPr>
        <a:xfrm>
          <a:off x="1143000" y="4305300"/>
          <a:ext cx="1533525" cy="5619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５．単品スライド額の算定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・スライド判定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・スライド額の算定</a:t>
          </a:r>
        </a:p>
      </xdr:txBody>
    </xdr:sp>
    <xdr:clientData/>
  </xdr:oneCellAnchor>
  <xdr:oneCellAnchor>
    <xdr:from>
      <xdr:col>1</xdr:col>
      <xdr:colOff>457200</xdr:colOff>
      <xdr:row>40</xdr:row>
      <xdr:rowOff>9525</xdr:rowOff>
    </xdr:from>
    <xdr:ext cx="3514725" cy="561975"/>
    <xdr:sp>
      <xdr:nvSpPr>
        <xdr:cNvPr id="9" name="Rectangle 9"/>
        <xdr:cNvSpPr>
          <a:spLocks/>
        </xdr:cNvSpPr>
      </xdr:nvSpPr>
      <xdr:spPr>
        <a:xfrm>
          <a:off x="771525" y="7000875"/>
          <a:ext cx="3514725" cy="5619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７．単品スライド額の</a:t>
          </a:r>
          <a:r>
            <a:rPr lang="en-US" cap="none" sz="1100" b="0" i="0" u="none" baseline="0">
              <a:solidFill>
                <a:srgbClr val="000000"/>
              </a:solidFill>
              <a:latin typeface="ＭＳ Ｐゴシック"/>
              <a:ea typeface="ＭＳ Ｐゴシック"/>
              <a:cs typeface="ＭＳ Ｐゴシック"/>
            </a:rPr>
            <a:t>協議確定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・協議が整わない場合、発注者が定め、受注者に</a:t>
          </a:r>
          <a:r>
            <a:rPr lang="en-US" cap="none" sz="1100" b="0" i="0" u="none" baseline="0">
              <a:solidFill>
                <a:srgbClr val="000000"/>
              </a:solidFill>
              <a:latin typeface="ＭＳ Ｐゴシック"/>
              <a:ea typeface="ＭＳ Ｐゴシック"/>
              <a:cs typeface="ＭＳ Ｐゴシック"/>
            </a:rPr>
            <a:t>通知する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・協議成立後スライド</a:t>
          </a:r>
        </a:p>
      </xdr:txBody>
    </xdr:sp>
    <xdr:clientData/>
  </xdr:oneCellAnchor>
  <xdr:oneCellAnchor>
    <xdr:from>
      <xdr:col>0</xdr:col>
      <xdr:colOff>142875</xdr:colOff>
      <xdr:row>6</xdr:row>
      <xdr:rowOff>133350</xdr:rowOff>
    </xdr:from>
    <xdr:ext cx="209550" cy="704850"/>
    <xdr:sp>
      <xdr:nvSpPr>
        <xdr:cNvPr id="10" name="Rectangle 10"/>
        <xdr:cNvSpPr>
          <a:spLocks/>
        </xdr:cNvSpPr>
      </xdr:nvSpPr>
      <xdr:spPr>
        <a:xfrm>
          <a:off x="142875" y="1295400"/>
          <a:ext cx="209550" cy="704850"/>
        </a:xfrm>
        <a:prstGeom prst="rect">
          <a:avLst/>
        </a:prstGeom>
        <a:solidFill>
          <a:srgbClr val="FFFFFF"/>
        </a:solidFill>
        <a:ln w="9525" cmpd="sng">
          <a:solidFill>
            <a:srgbClr val="000000"/>
          </a:solidFill>
          <a:headEnd type="none"/>
          <a:tailEnd type="none"/>
        </a:ln>
      </xdr:spPr>
      <xdr:txBody>
        <a:bodyPr vertOverflow="clip" wrap="square" lIns="18288" tIns="0" rIns="18288" bIns="0" anchor="ctr" vert="wordArtVertRtl"/>
        <a:p>
          <a:pPr algn="ctr">
            <a:defRPr/>
          </a:pPr>
          <a:r>
            <a:rPr lang="en-US" cap="none" sz="1100" b="0" i="0" u="none" baseline="0">
              <a:solidFill>
                <a:srgbClr val="000000"/>
              </a:solidFill>
              <a:latin typeface="ＭＳ Ｐゴシック"/>
              <a:ea typeface="ＭＳ Ｐゴシック"/>
              <a:cs typeface="ＭＳ Ｐゴシック"/>
            </a:rPr>
            <a:t>７日以内</a:t>
          </a:r>
        </a:p>
      </xdr:txBody>
    </xdr:sp>
    <xdr:clientData/>
  </xdr:oneCellAnchor>
  <xdr:oneCellAnchor>
    <xdr:from>
      <xdr:col>1</xdr:col>
      <xdr:colOff>400050</xdr:colOff>
      <xdr:row>34</xdr:row>
      <xdr:rowOff>95250</xdr:rowOff>
    </xdr:from>
    <xdr:ext cx="219075" cy="866775"/>
    <xdr:sp>
      <xdr:nvSpPr>
        <xdr:cNvPr id="11" name="Rectangle 11"/>
        <xdr:cNvSpPr>
          <a:spLocks/>
        </xdr:cNvSpPr>
      </xdr:nvSpPr>
      <xdr:spPr>
        <a:xfrm>
          <a:off x="714375" y="6057900"/>
          <a:ext cx="219075" cy="866775"/>
        </a:xfrm>
        <a:prstGeom prst="rect">
          <a:avLst/>
        </a:prstGeom>
        <a:solidFill>
          <a:srgbClr val="FFFFFF"/>
        </a:solidFill>
        <a:ln w="9525" cmpd="sng">
          <a:solidFill>
            <a:srgbClr val="000000"/>
          </a:solidFill>
          <a:headEnd type="none"/>
          <a:tailEnd type="none"/>
        </a:ln>
      </xdr:spPr>
      <xdr:txBody>
        <a:bodyPr vertOverflow="clip" wrap="square" lIns="18288" tIns="0" rIns="18288" bIns="0" anchor="ctr" vert="wordArtVertRtl">
          <a:spAutoFit/>
        </a:bodyPr>
        <a:p>
          <a:pPr algn="ctr">
            <a:defRPr/>
          </a:pPr>
          <a:r>
            <a:rPr lang="en-US" cap="none" sz="1100" b="0" i="0" u="none" baseline="0">
              <a:solidFill>
                <a:srgbClr val="000000"/>
              </a:solidFill>
              <a:latin typeface="ＭＳ Ｐゴシック"/>
              <a:ea typeface="ＭＳ Ｐゴシック"/>
              <a:cs typeface="ＭＳ Ｐゴシック"/>
            </a:rPr>
            <a:t>１４日以内</a:t>
          </a:r>
        </a:p>
      </xdr:txBody>
    </xdr:sp>
    <xdr:clientData/>
  </xdr:oneCellAnchor>
  <xdr:twoCellAnchor>
    <xdr:from>
      <xdr:col>1</xdr:col>
      <xdr:colOff>133350</xdr:colOff>
      <xdr:row>13</xdr:row>
      <xdr:rowOff>57150</xdr:rowOff>
    </xdr:from>
    <xdr:to>
      <xdr:col>1</xdr:col>
      <xdr:colOff>133350</xdr:colOff>
      <xdr:row>29</xdr:row>
      <xdr:rowOff>161925</xdr:rowOff>
    </xdr:to>
    <xdr:sp>
      <xdr:nvSpPr>
        <xdr:cNvPr id="12" name="Line 12"/>
        <xdr:cNvSpPr>
          <a:spLocks/>
        </xdr:cNvSpPr>
      </xdr:nvSpPr>
      <xdr:spPr>
        <a:xfrm>
          <a:off x="447675" y="2419350"/>
          <a:ext cx="0" cy="28479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571500</xdr:colOff>
      <xdr:row>6</xdr:row>
      <xdr:rowOff>38100</xdr:rowOff>
    </xdr:from>
    <xdr:to>
      <xdr:col>2</xdr:col>
      <xdr:colOff>123825</xdr:colOff>
      <xdr:row>7</xdr:row>
      <xdr:rowOff>104775</xdr:rowOff>
    </xdr:to>
    <xdr:sp>
      <xdr:nvSpPr>
        <xdr:cNvPr id="13" name="AutoShape 13"/>
        <xdr:cNvSpPr>
          <a:spLocks/>
        </xdr:cNvSpPr>
      </xdr:nvSpPr>
      <xdr:spPr>
        <a:xfrm>
          <a:off x="885825" y="120015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9</xdr:row>
      <xdr:rowOff>133350</xdr:rowOff>
    </xdr:from>
    <xdr:to>
      <xdr:col>2</xdr:col>
      <xdr:colOff>114300</xdr:colOff>
      <xdr:row>11</xdr:row>
      <xdr:rowOff>104775</xdr:rowOff>
    </xdr:to>
    <xdr:sp>
      <xdr:nvSpPr>
        <xdr:cNvPr id="14" name="AutoShape 14"/>
        <xdr:cNvSpPr>
          <a:spLocks/>
        </xdr:cNvSpPr>
      </xdr:nvSpPr>
      <xdr:spPr>
        <a:xfrm>
          <a:off x="876300" y="1809750"/>
          <a:ext cx="238125" cy="314325"/>
        </a:xfrm>
        <a:prstGeom prst="downArrow">
          <a:avLst>
            <a:gd name="adj" fmla="val 3106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16</xdr:row>
      <xdr:rowOff>47625</xdr:rowOff>
    </xdr:from>
    <xdr:to>
      <xdr:col>2</xdr:col>
      <xdr:colOff>638175</xdr:colOff>
      <xdr:row>17</xdr:row>
      <xdr:rowOff>114300</xdr:rowOff>
    </xdr:to>
    <xdr:sp>
      <xdr:nvSpPr>
        <xdr:cNvPr id="15" name="AutoShape 15"/>
        <xdr:cNvSpPr>
          <a:spLocks/>
        </xdr:cNvSpPr>
      </xdr:nvSpPr>
      <xdr:spPr>
        <a:xfrm>
          <a:off x="1400175" y="292417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22</xdr:row>
      <xdr:rowOff>133350</xdr:rowOff>
    </xdr:from>
    <xdr:to>
      <xdr:col>2</xdr:col>
      <xdr:colOff>628650</xdr:colOff>
      <xdr:row>24</xdr:row>
      <xdr:rowOff>28575</xdr:rowOff>
    </xdr:to>
    <xdr:sp>
      <xdr:nvSpPr>
        <xdr:cNvPr id="16" name="AutoShape 16"/>
        <xdr:cNvSpPr>
          <a:spLocks/>
        </xdr:cNvSpPr>
      </xdr:nvSpPr>
      <xdr:spPr>
        <a:xfrm>
          <a:off x="1390650" y="403860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8</xdr:row>
      <xdr:rowOff>38100</xdr:rowOff>
    </xdr:from>
    <xdr:to>
      <xdr:col>4</xdr:col>
      <xdr:colOff>485775</xdr:colOff>
      <xdr:row>9</xdr:row>
      <xdr:rowOff>38100</xdr:rowOff>
    </xdr:to>
    <xdr:sp>
      <xdr:nvSpPr>
        <xdr:cNvPr id="17" name="AutoShape 17"/>
        <xdr:cNvSpPr>
          <a:spLocks/>
        </xdr:cNvSpPr>
      </xdr:nvSpPr>
      <xdr:spPr>
        <a:xfrm rot="16200000">
          <a:off x="2390775" y="1543050"/>
          <a:ext cx="466725" cy="171450"/>
        </a:xfrm>
        <a:prstGeom prst="downArrow">
          <a:avLst>
            <a:gd name="adj" fmla="val 2873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9</xdr:row>
      <xdr:rowOff>85725</xdr:rowOff>
    </xdr:from>
    <xdr:ext cx="342900" cy="219075"/>
    <xdr:sp>
      <xdr:nvSpPr>
        <xdr:cNvPr id="18" name="Text Box 18"/>
        <xdr:cNvSpPr txBox="1">
          <a:spLocks noChangeArrowheads="1"/>
        </xdr:cNvSpPr>
      </xdr:nvSpPr>
      <xdr:spPr>
        <a:xfrm>
          <a:off x="1171575" y="1762125"/>
          <a:ext cx="342900"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ＹＥＳ</a:t>
          </a:r>
        </a:p>
      </xdr:txBody>
    </xdr:sp>
    <xdr:clientData/>
  </xdr:oneCellAnchor>
  <xdr:oneCellAnchor>
    <xdr:from>
      <xdr:col>4</xdr:col>
      <xdr:colOff>28575</xdr:colOff>
      <xdr:row>6</xdr:row>
      <xdr:rowOff>66675</xdr:rowOff>
    </xdr:from>
    <xdr:ext cx="266700" cy="219075"/>
    <xdr:sp>
      <xdr:nvSpPr>
        <xdr:cNvPr id="19" name="Text Box 19"/>
        <xdr:cNvSpPr txBox="1">
          <a:spLocks noChangeArrowheads="1"/>
        </xdr:cNvSpPr>
      </xdr:nvSpPr>
      <xdr:spPr>
        <a:xfrm>
          <a:off x="2400300" y="1228725"/>
          <a:ext cx="266700"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ＮＯ</a:t>
          </a:r>
        </a:p>
      </xdr:txBody>
    </xdr:sp>
    <xdr:clientData/>
  </xdr:oneCellAnchor>
  <xdr:oneCellAnchor>
    <xdr:from>
      <xdr:col>1</xdr:col>
      <xdr:colOff>581025</xdr:colOff>
      <xdr:row>45</xdr:row>
      <xdr:rowOff>85725</xdr:rowOff>
    </xdr:from>
    <xdr:ext cx="790575" cy="219075"/>
    <xdr:sp>
      <xdr:nvSpPr>
        <xdr:cNvPr id="20" name="Rectangle 20"/>
        <xdr:cNvSpPr>
          <a:spLocks/>
        </xdr:cNvSpPr>
      </xdr:nvSpPr>
      <xdr:spPr>
        <a:xfrm>
          <a:off x="895350" y="7934325"/>
          <a:ext cx="790575"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８．契約変更</a:t>
          </a:r>
        </a:p>
      </xdr:txBody>
    </xdr:sp>
    <xdr:clientData/>
  </xdr:oneCellAnchor>
  <xdr:twoCellAnchor>
    <xdr:from>
      <xdr:col>2</xdr:col>
      <xdr:colOff>361950</xdr:colOff>
      <xdr:row>43</xdr:row>
      <xdr:rowOff>152400</xdr:rowOff>
    </xdr:from>
    <xdr:to>
      <xdr:col>2</xdr:col>
      <xdr:colOff>600075</xdr:colOff>
      <xdr:row>45</xdr:row>
      <xdr:rowOff>47625</xdr:rowOff>
    </xdr:to>
    <xdr:sp>
      <xdr:nvSpPr>
        <xdr:cNvPr id="21" name="AutoShape 21"/>
        <xdr:cNvSpPr>
          <a:spLocks/>
        </xdr:cNvSpPr>
      </xdr:nvSpPr>
      <xdr:spPr>
        <a:xfrm>
          <a:off x="1362075" y="765810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371475</xdr:colOff>
      <xdr:row>14</xdr:row>
      <xdr:rowOff>161925</xdr:rowOff>
    </xdr:from>
    <xdr:ext cx="3343275" cy="219075"/>
    <xdr:sp>
      <xdr:nvSpPr>
        <xdr:cNvPr id="22" name="Rectangle 22"/>
        <xdr:cNvSpPr>
          <a:spLocks/>
        </xdr:cNvSpPr>
      </xdr:nvSpPr>
      <xdr:spPr>
        <a:xfrm>
          <a:off x="685800" y="2695575"/>
          <a:ext cx="3343275" cy="219075"/>
        </a:xfrm>
        <a:prstGeom prst="rect">
          <a:avLst/>
        </a:prstGeom>
        <a:solidFill>
          <a:srgbClr val="FFFF99"/>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必要であれば随時、</a:t>
          </a:r>
          <a:r>
            <a:rPr lang="en-US" cap="none" sz="1100" b="0" i="0" u="none" baseline="0">
              <a:solidFill>
                <a:srgbClr val="000000"/>
              </a:solidFill>
              <a:latin typeface="ＭＳ Ｐゴシック"/>
              <a:ea typeface="ＭＳ Ｐゴシック"/>
              <a:cs typeface="ＭＳ Ｐゴシック"/>
            </a:rPr>
            <a:t>発注者・受注者での打合せ</a:t>
          </a:r>
          <a:r>
            <a:rPr lang="en-US" cap="none" sz="1100" b="0" i="0" u="none" baseline="0">
              <a:solidFill>
                <a:srgbClr val="000000"/>
              </a:solidFill>
              <a:latin typeface="ＭＳ Ｐゴシック"/>
              <a:ea typeface="ＭＳ Ｐゴシック"/>
              <a:cs typeface="ＭＳ Ｐゴシック"/>
            </a:rPr>
            <a:t>を行う。</a:t>
          </a:r>
        </a:p>
      </xdr:txBody>
    </xdr:sp>
    <xdr:clientData/>
  </xdr:oneCellAnchor>
  <xdr:oneCellAnchor>
    <xdr:from>
      <xdr:col>5</xdr:col>
      <xdr:colOff>180975</xdr:colOff>
      <xdr:row>24</xdr:row>
      <xdr:rowOff>66675</xdr:rowOff>
    </xdr:from>
    <xdr:ext cx="1533525" cy="561975"/>
    <xdr:sp>
      <xdr:nvSpPr>
        <xdr:cNvPr id="23" name="Rectangle 23"/>
        <xdr:cNvSpPr>
          <a:spLocks/>
        </xdr:cNvSpPr>
      </xdr:nvSpPr>
      <xdr:spPr>
        <a:xfrm>
          <a:off x="3238500" y="4314825"/>
          <a:ext cx="1533525" cy="5619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提出書類が未提出・不備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な資材は単品スライド条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項の対象としない。</a:t>
          </a:r>
        </a:p>
      </xdr:txBody>
    </xdr:sp>
    <xdr:clientData/>
  </xdr:oneCellAnchor>
  <xdr:oneCellAnchor>
    <xdr:from>
      <xdr:col>2</xdr:col>
      <xdr:colOff>676275</xdr:colOff>
      <xdr:row>22</xdr:row>
      <xdr:rowOff>57150</xdr:rowOff>
    </xdr:from>
    <xdr:ext cx="685800" cy="219075"/>
    <xdr:sp>
      <xdr:nvSpPr>
        <xdr:cNvPr id="24" name="Text Box 24"/>
        <xdr:cNvSpPr txBox="1">
          <a:spLocks noChangeArrowheads="1"/>
        </xdr:cNvSpPr>
      </xdr:nvSpPr>
      <xdr:spPr>
        <a:xfrm>
          <a:off x="1676400" y="3962400"/>
          <a:ext cx="685800"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確認できる</a:t>
          </a:r>
        </a:p>
      </xdr:txBody>
    </xdr:sp>
    <xdr:clientData/>
  </xdr:oneCellAnchor>
  <xdr:oneCellAnchor>
    <xdr:from>
      <xdr:col>5</xdr:col>
      <xdr:colOff>647700</xdr:colOff>
      <xdr:row>22</xdr:row>
      <xdr:rowOff>57150</xdr:rowOff>
    </xdr:from>
    <xdr:ext cx="828675" cy="219075"/>
    <xdr:sp>
      <xdr:nvSpPr>
        <xdr:cNvPr id="25" name="Text Box 25"/>
        <xdr:cNvSpPr txBox="1">
          <a:spLocks noChangeArrowheads="1"/>
        </xdr:cNvSpPr>
      </xdr:nvSpPr>
      <xdr:spPr>
        <a:xfrm>
          <a:off x="3705225" y="3962400"/>
          <a:ext cx="828675"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確認できない</a:t>
          </a:r>
        </a:p>
      </xdr:txBody>
    </xdr:sp>
    <xdr:clientData/>
  </xdr:oneCellAnchor>
  <xdr:oneCellAnchor>
    <xdr:from>
      <xdr:col>1</xdr:col>
      <xdr:colOff>0</xdr:colOff>
      <xdr:row>48</xdr:row>
      <xdr:rowOff>142875</xdr:rowOff>
    </xdr:from>
    <xdr:ext cx="1371600" cy="200025"/>
    <xdr:sp>
      <xdr:nvSpPr>
        <xdr:cNvPr id="26" name="Rectangle 26"/>
        <xdr:cNvSpPr>
          <a:spLocks/>
        </xdr:cNvSpPr>
      </xdr:nvSpPr>
      <xdr:spPr>
        <a:xfrm>
          <a:off x="314325" y="8505825"/>
          <a:ext cx="1371600" cy="2000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９．工　期　末</a:t>
          </a:r>
        </a:p>
      </xdr:txBody>
    </xdr:sp>
    <xdr:clientData/>
  </xdr:oneCellAnchor>
  <xdr:twoCellAnchor>
    <xdr:from>
      <xdr:col>2</xdr:col>
      <xdr:colOff>352425</xdr:colOff>
      <xdr:row>47</xdr:row>
      <xdr:rowOff>38100</xdr:rowOff>
    </xdr:from>
    <xdr:to>
      <xdr:col>2</xdr:col>
      <xdr:colOff>590550</xdr:colOff>
      <xdr:row>48</xdr:row>
      <xdr:rowOff>104775</xdr:rowOff>
    </xdr:to>
    <xdr:sp>
      <xdr:nvSpPr>
        <xdr:cNvPr id="27" name="AutoShape 27"/>
        <xdr:cNvSpPr>
          <a:spLocks/>
        </xdr:cNvSpPr>
      </xdr:nvSpPr>
      <xdr:spPr>
        <a:xfrm>
          <a:off x="1352550" y="822960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152400</xdr:colOff>
      <xdr:row>41</xdr:row>
      <xdr:rowOff>9525</xdr:rowOff>
    </xdr:from>
    <xdr:ext cx="219075" cy="1038225"/>
    <xdr:sp>
      <xdr:nvSpPr>
        <xdr:cNvPr id="28" name="Rectangle 28"/>
        <xdr:cNvSpPr>
          <a:spLocks/>
        </xdr:cNvSpPr>
      </xdr:nvSpPr>
      <xdr:spPr>
        <a:xfrm>
          <a:off x="152400" y="7172325"/>
          <a:ext cx="219075" cy="1038225"/>
        </a:xfrm>
        <a:prstGeom prst="rect">
          <a:avLst/>
        </a:prstGeom>
        <a:solidFill>
          <a:srgbClr val="FFFFFF"/>
        </a:solidFill>
        <a:ln w="9525" cmpd="sng">
          <a:solidFill>
            <a:srgbClr val="000000"/>
          </a:solidFill>
          <a:headEnd type="none"/>
          <a:tailEnd type="none"/>
        </a:ln>
      </xdr:spPr>
      <xdr:txBody>
        <a:bodyPr vertOverflow="clip" wrap="square" lIns="18288" tIns="0" rIns="18288" bIns="0" anchor="ctr" vert="wordArtVertRtl">
          <a:spAutoFit/>
        </a:bodyPr>
        <a:p>
          <a:pPr algn="ctr">
            <a:defRPr/>
          </a:pPr>
          <a:r>
            <a:rPr lang="en-US" cap="none" sz="1100" b="0" i="0" u="none" baseline="0">
              <a:solidFill>
                <a:srgbClr val="000000"/>
              </a:solidFill>
              <a:latin typeface="ＭＳ Ｐゴシック"/>
              <a:ea typeface="ＭＳ Ｐゴシック"/>
              <a:cs typeface="ＭＳ Ｐゴシック"/>
            </a:rPr>
            <a:t>４５日を目途</a:t>
          </a:r>
        </a:p>
      </xdr:txBody>
    </xdr:sp>
    <xdr:clientData/>
  </xdr:oneCellAnchor>
  <xdr:twoCellAnchor>
    <xdr:from>
      <xdr:col>2</xdr:col>
      <xdr:colOff>371475</xdr:colOff>
      <xdr:row>28</xdr:row>
      <xdr:rowOff>57150</xdr:rowOff>
    </xdr:from>
    <xdr:to>
      <xdr:col>2</xdr:col>
      <xdr:colOff>609600</xdr:colOff>
      <xdr:row>29</xdr:row>
      <xdr:rowOff>123825</xdr:rowOff>
    </xdr:to>
    <xdr:sp>
      <xdr:nvSpPr>
        <xdr:cNvPr id="29" name="AutoShape 29"/>
        <xdr:cNvSpPr>
          <a:spLocks/>
        </xdr:cNvSpPr>
      </xdr:nvSpPr>
      <xdr:spPr>
        <a:xfrm>
          <a:off x="1371600" y="499110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22</xdr:row>
      <xdr:rowOff>142875</xdr:rowOff>
    </xdr:from>
    <xdr:to>
      <xdr:col>5</xdr:col>
      <xdr:colOff>581025</xdr:colOff>
      <xdr:row>24</xdr:row>
      <xdr:rowOff>38100</xdr:rowOff>
    </xdr:to>
    <xdr:sp>
      <xdr:nvSpPr>
        <xdr:cNvPr id="30" name="AutoShape 30"/>
        <xdr:cNvSpPr>
          <a:spLocks/>
        </xdr:cNvSpPr>
      </xdr:nvSpPr>
      <xdr:spPr>
        <a:xfrm>
          <a:off x="3400425" y="404812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31</xdr:row>
      <xdr:rowOff>57150</xdr:rowOff>
    </xdr:from>
    <xdr:to>
      <xdr:col>1</xdr:col>
      <xdr:colOff>142875</xdr:colOff>
      <xdr:row>48</xdr:row>
      <xdr:rowOff>133350</xdr:rowOff>
    </xdr:to>
    <xdr:sp>
      <xdr:nvSpPr>
        <xdr:cNvPr id="31" name="Line 31"/>
        <xdr:cNvSpPr>
          <a:spLocks/>
        </xdr:cNvSpPr>
      </xdr:nvSpPr>
      <xdr:spPr>
        <a:xfrm>
          <a:off x="457200" y="5505450"/>
          <a:ext cx="0" cy="29908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66675</xdr:rowOff>
    </xdr:from>
    <xdr:to>
      <xdr:col>2</xdr:col>
      <xdr:colOff>0</xdr:colOff>
      <xdr:row>40</xdr:row>
      <xdr:rowOff>0</xdr:rowOff>
    </xdr:to>
    <xdr:sp>
      <xdr:nvSpPr>
        <xdr:cNvPr id="32" name="Line 32"/>
        <xdr:cNvSpPr>
          <a:spLocks/>
        </xdr:cNvSpPr>
      </xdr:nvSpPr>
      <xdr:spPr>
        <a:xfrm>
          <a:off x="1000125" y="5514975"/>
          <a:ext cx="0" cy="14763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13</xdr:row>
      <xdr:rowOff>85725</xdr:rowOff>
    </xdr:from>
    <xdr:to>
      <xdr:col>2</xdr:col>
      <xdr:colOff>647700</xdr:colOff>
      <xdr:row>14</xdr:row>
      <xdr:rowOff>152400</xdr:rowOff>
    </xdr:to>
    <xdr:sp>
      <xdr:nvSpPr>
        <xdr:cNvPr id="33" name="AutoShape 33"/>
        <xdr:cNvSpPr>
          <a:spLocks/>
        </xdr:cNvSpPr>
      </xdr:nvSpPr>
      <xdr:spPr>
        <a:xfrm>
          <a:off x="1409700" y="244792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0</xdr:row>
      <xdr:rowOff>95250</xdr:rowOff>
    </xdr:from>
    <xdr:to>
      <xdr:col>8</xdr:col>
      <xdr:colOff>438150</xdr:colOff>
      <xdr:row>1</xdr:row>
      <xdr:rowOff>123825</xdr:rowOff>
    </xdr:to>
    <xdr:sp>
      <xdr:nvSpPr>
        <xdr:cNvPr id="1" name="テキスト ボックス 1"/>
        <xdr:cNvSpPr txBox="1">
          <a:spLocks noChangeArrowheads="1"/>
        </xdr:cNvSpPr>
      </xdr:nvSpPr>
      <xdr:spPr>
        <a:xfrm>
          <a:off x="3009900" y="95250"/>
          <a:ext cx="2847975" cy="3143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（天理市建設工事執行規則様式第</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114300</xdr:rowOff>
    </xdr:from>
    <xdr:ext cx="4371975" cy="219075"/>
    <xdr:sp>
      <xdr:nvSpPr>
        <xdr:cNvPr id="1" name="Rectangle 1"/>
        <xdr:cNvSpPr>
          <a:spLocks/>
        </xdr:cNvSpPr>
      </xdr:nvSpPr>
      <xdr:spPr>
        <a:xfrm>
          <a:off x="314325" y="933450"/>
          <a:ext cx="4371975"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１．建設工事請負契約書第</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条第５項（以下「単品スライド条項」）の請求</a:t>
          </a:r>
        </a:p>
      </xdr:txBody>
    </xdr:sp>
    <xdr:clientData/>
  </xdr:oneCellAnchor>
  <xdr:oneCellAnchor>
    <xdr:from>
      <xdr:col>1</xdr:col>
      <xdr:colOff>304800</xdr:colOff>
      <xdr:row>8</xdr:row>
      <xdr:rowOff>9525</xdr:rowOff>
    </xdr:from>
    <xdr:ext cx="1571625" cy="219075"/>
    <xdr:sp>
      <xdr:nvSpPr>
        <xdr:cNvPr id="2" name="Rectangle 2"/>
        <xdr:cNvSpPr>
          <a:spLocks/>
        </xdr:cNvSpPr>
      </xdr:nvSpPr>
      <xdr:spPr>
        <a:xfrm>
          <a:off x="619125" y="1514475"/>
          <a:ext cx="1571625"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２．残工期が２月以上ある</a:t>
          </a:r>
        </a:p>
      </xdr:txBody>
    </xdr:sp>
    <xdr:clientData/>
  </xdr:oneCellAnchor>
  <xdr:oneCellAnchor>
    <xdr:from>
      <xdr:col>1</xdr:col>
      <xdr:colOff>19050</xdr:colOff>
      <xdr:row>12</xdr:row>
      <xdr:rowOff>9525</xdr:rowOff>
    </xdr:from>
    <xdr:ext cx="3905250" cy="219075"/>
    <xdr:sp>
      <xdr:nvSpPr>
        <xdr:cNvPr id="3" name="Rectangle 3"/>
        <xdr:cNvSpPr>
          <a:spLocks/>
        </xdr:cNvSpPr>
      </xdr:nvSpPr>
      <xdr:spPr>
        <a:xfrm>
          <a:off x="333375" y="2200275"/>
          <a:ext cx="3905250"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３．建設工事請負契約書第</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条第８項の「協議開始の日」の通知</a:t>
          </a:r>
        </a:p>
      </xdr:txBody>
    </xdr:sp>
    <xdr:clientData/>
  </xdr:oneCellAnchor>
  <xdr:oneCellAnchor>
    <xdr:from>
      <xdr:col>4</xdr:col>
      <xdr:colOff>523875</xdr:colOff>
      <xdr:row>8</xdr:row>
      <xdr:rowOff>0</xdr:rowOff>
    </xdr:from>
    <xdr:ext cx="2057400" cy="219075"/>
    <xdr:sp>
      <xdr:nvSpPr>
        <xdr:cNvPr id="4" name="Rectangle 4"/>
        <xdr:cNvSpPr>
          <a:spLocks/>
        </xdr:cNvSpPr>
      </xdr:nvSpPr>
      <xdr:spPr>
        <a:xfrm>
          <a:off x="2895600" y="1504950"/>
          <a:ext cx="2057400"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単品スライド条項の対象としない。</a:t>
          </a:r>
        </a:p>
      </xdr:txBody>
    </xdr:sp>
    <xdr:clientData/>
  </xdr:oneCellAnchor>
  <xdr:twoCellAnchor>
    <xdr:from>
      <xdr:col>1</xdr:col>
      <xdr:colOff>133350</xdr:colOff>
      <xdr:row>6</xdr:row>
      <xdr:rowOff>0</xdr:rowOff>
    </xdr:from>
    <xdr:to>
      <xdr:col>1</xdr:col>
      <xdr:colOff>133350</xdr:colOff>
      <xdr:row>12</xdr:row>
      <xdr:rowOff>9525</xdr:rowOff>
    </xdr:to>
    <xdr:sp>
      <xdr:nvSpPr>
        <xdr:cNvPr id="5" name="Line 6"/>
        <xdr:cNvSpPr>
          <a:spLocks/>
        </xdr:cNvSpPr>
      </xdr:nvSpPr>
      <xdr:spPr>
        <a:xfrm>
          <a:off x="447675" y="1162050"/>
          <a:ext cx="0" cy="10382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32</xdr:row>
      <xdr:rowOff>9525</xdr:rowOff>
    </xdr:from>
    <xdr:ext cx="1371600" cy="219075"/>
    <xdr:sp>
      <xdr:nvSpPr>
        <xdr:cNvPr id="6" name="Rectangle 7"/>
        <xdr:cNvSpPr>
          <a:spLocks/>
        </xdr:cNvSpPr>
      </xdr:nvSpPr>
      <xdr:spPr>
        <a:xfrm>
          <a:off x="323850" y="5629275"/>
          <a:ext cx="1371600" cy="219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６．協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a:t>
          </a:r>
        </a:p>
      </xdr:txBody>
    </xdr:sp>
    <xdr:clientData/>
  </xdr:oneCellAnchor>
  <xdr:oneCellAnchor>
    <xdr:from>
      <xdr:col>2</xdr:col>
      <xdr:colOff>190500</xdr:colOff>
      <xdr:row>19</xdr:row>
      <xdr:rowOff>95250</xdr:rowOff>
    </xdr:from>
    <xdr:ext cx="2486025" cy="752475"/>
    <xdr:sp>
      <xdr:nvSpPr>
        <xdr:cNvPr id="7" name="Rectangle 9"/>
        <xdr:cNvSpPr>
          <a:spLocks/>
        </xdr:cNvSpPr>
      </xdr:nvSpPr>
      <xdr:spPr>
        <a:xfrm>
          <a:off x="1190625" y="3486150"/>
          <a:ext cx="2486025" cy="7524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４．提出書類の確認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・購入価格、購入先、搬入日の確認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・設計数量と使用数量の比較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・購入単価の補正（使用数量＞設計数量）</a:t>
          </a:r>
        </a:p>
      </xdr:txBody>
    </xdr:sp>
    <xdr:clientData/>
  </xdr:oneCellAnchor>
  <xdr:oneCellAnchor>
    <xdr:from>
      <xdr:col>2</xdr:col>
      <xdr:colOff>142875</xdr:colOff>
      <xdr:row>26</xdr:row>
      <xdr:rowOff>38100</xdr:rowOff>
    </xdr:from>
    <xdr:ext cx="1533525" cy="561975"/>
    <xdr:sp>
      <xdr:nvSpPr>
        <xdr:cNvPr id="8" name="Rectangle 10"/>
        <xdr:cNvSpPr>
          <a:spLocks/>
        </xdr:cNvSpPr>
      </xdr:nvSpPr>
      <xdr:spPr>
        <a:xfrm>
          <a:off x="1143000" y="4629150"/>
          <a:ext cx="1533525" cy="5619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５．単品スライド額の算定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・スライド判定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・スライド額の算定</a:t>
          </a:r>
        </a:p>
      </xdr:txBody>
    </xdr:sp>
    <xdr:clientData/>
  </xdr:oneCellAnchor>
  <xdr:oneCellAnchor>
    <xdr:from>
      <xdr:col>1</xdr:col>
      <xdr:colOff>457200</xdr:colOff>
      <xdr:row>41</xdr:row>
      <xdr:rowOff>57150</xdr:rowOff>
    </xdr:from>
    <xdr:ext cx="3514725" cy="561975"/>
    <xdr:sp>
      <xdr:nvSpPr>
        <xdr:cNvPr id="9" name="Rectangle 11"/>
        <xdr:cNvSpPr>
          <a:spLocks/>
        </xdr:cNvSpPr>
      </xdr:nvSpPr>
      <xdr:spPr>
        <a:xfrm>
          <a:off x="771525" y="7219950"/>
          <a:ext cx="3514725" cy="5619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７．単品スライド額の協議確定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・協議が整わない場合、</a:t>
          </a:r>
          <a:r>
            <a:rPr lang="en-US" cap="none" sz="1100" b="0" i="0" u="none" baseline="0">
              <a:solidFill>
                <a:srgbClr val="000000"/>
              </a:solidFill>
              <a:latin typeface="ＭＳ Ｐゴシック"/>
              <a:ea typeface="ＭＳ Ｐゴシック"/>
              <a:cs typeface="ＭＳ Ｐゴシック"/>
            </a:rPr>
            <a:t>発注者が定め、受注者に通知</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・協議成立後スライド</a:t>
          </a:r>
        </a:p>
      </xdr:txBody>
    </xdr:sp>
    <xdr:clientData/>
  </xdr:oneCellAnchor>
  <xdr:oneCellAnchor>
    <xdr:from>
      <xdr:col>0</xdr:col>
      <xdr:colOff>142875</xdr:colOff>
      <xdr:row>6</xdr:row>
      <xdr:rowOff>133350</xdr:rowOff>
    </xdr:from>
    <xdr:ext cx="209550" cy="723900"/>
    <xdr:sp>
      <xdr:nvSpPr>
        <xdr:cNvPr id="10" name="Rectangle 12"/>
        <xdr:cNvSpPr>
          <a:spLocks/>
        </xdr:cNvSpPr>
      </xdr:nvSpPr>
      <xdr:spPr>
        <a:xfrm>
          <a:off x="142875" y="1295400"/>
          <a:ext cx="209550" cy="723900"/>
        </a:xfrm>
        <a:prstGeom prst="rect">
          <a:avLst/>
        </a:prstGeom>
        <a:solidFill>
          <a:srgbClr val="FFFFFF"/>
        </a:solidFill>
        <a:ln w="9525" cmpd="sng">
          <a:solidFill>
            <a:srgbClr val="000000"/>
          </a:solidFill>
          <a:headEnd type="none"/>
          <a:tailEnd type="none"/>
        </a:ln>
      </xdr:spPr>
      <xdr:txBody>
        <a:bodyPr vertOverflow="clip" wrap="square" lIns="18288" tIns="0" rIns="18288" bIns="0" anchor="ctr" vert="wordArtVertRtl"/>
        <a:p>
          <a:pPr algn="ctr">
            <a:defRPr/>
          </a:pPr>
          <a:r>
            <a:rPr lang="en-US" cap="none" sz="1100" b="0" i="0" u="none" baseline="0">
              <a:solidFill>
                <a:srgbClr val="000000"/>
              </a:solidFill>
              <a:latin typeface="ＭＳ Ｐゴシック"/>
              <a:ea typeface="ＭＳ Ｐゴシック"/>
              <a:cs typeface="ＭＳ Ｐゴシック"/>
            </a:rPr>
            <a:t>７日以内</a:t>
          </a:r>
        </a:p>
      </xdr:txBody>
    </xdr:sp>
    <xdr:clientData/>
  </xdr:oneCellAnchor>
  <xdr:oneCellAnchor>
    <xdr:from>
      <xdr:col>1</xdr:col>
      <xdr:colOff>371475</xdr:colOff>
      <xdr:row>36</xdr:row>
      <xdr:rowOff>0</xdr:rowOff>
    </xdr:from>
    <xdr:ext cx="219075" cy="866775"/>
    <xdr:sp>
      <xdr:nvSpPr>
        <xdr:cNvPr id="11" name="Rectangle 14"/>
        <xdr:cNvSpPr>
          <a:spLocks/>
        </xdr:cNvSpPr>
      </xdr:nvSpPr>
      <xdr:spPr>
        <a:xfrm>
          <a:off x="685800" y="6305550"/>
          <a:ext cx="219075" cy="866775"/>
        </a:xfrm>
        <a:prstGeom prst="rect">
          <a:avLst/>
        </a:prstGeom>
        <a:solidFill>
          <a:srgbClr val="FFFFFF"/>
        </a:solidFill>
        <a:ln w="9525" cmpd="sng">
          <a:solidFill>
            <a:srgbClr val="000000"/>
          </a:solidFill>
          <a:headEnd type="none"/>
          <a:tailEnd type="none"/>
        </a:ln>
      </xdr:spPr>
      <xdr:txBody>
        <a:bodyPr vertOverflow="clip" wrap="square" lIns="18288" tIns="0" rIns="18288" bIns="0" anchor="ctr" vert="wordArtVertRtl">
          <a:spAutoFit/>
        </a:bodyPr>
        <a:p>
          <a:pPr algn="ctr">
            <a:defRPr/>
          </a:pPr>
          <a:r>
            <a:rPr lang="en-US" cap="none" sz="1100" b="0" i="0" u="none" baseline="0">
              <a:solidFill>
                <a:srgbClr val="000000"/>
              </a:solidFill>
              <a:latin typeface="ＭＳ Ｐゴシック"/>
              <a:ea typeface="ＭＳ Ｐゴシック"/>
              <a:cs typeface="ＭＳ Ｐゴシック"/>
            </a:rPr>
            <a:t>１４日以内</a:t>
          </a:r>
        </a:p>
      </xdr:txBody>
    </xdr:sp>
    <xdr:clientData/>
  </xdr:oneCellAnchor>
  <xdr:twoCellAnchor>
    <xdr:from>
      <xdr:col>1</xdr:col>
      <xdr:colOff>133350</xdr:colOff>
      <xdr:row>13</xdr:row>
      <xdr:rowOff>57150</xdr:rowOff>
    </xdr:from>
    <xdr:to>
      <xdr:col>1</xdr:col>
      <xdr:colOff>133350</xdr:colOff>
      <xdr:row>31</xdr:row>
      <xdr:rowOff>161925</xdr:rowOff>
    </xdr:to>
    <xdr:sp>
      <xdr:nvSpPr>
        <xdr:cNvPr id="12" name="Line 15"/>
        <xdr:cNvSpPr>
          <a:spLocks/>
        </xdr:cNvSpPr>
      </xdr:nvSpPr>
      <xdr:spPr>
        <a:xfrm>
          <a:off x="447675" y="2419350"/>
          <a:ext cx="0" cy="31908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571500</xdr:colOff>
      <xdr:row>6</xdr:row>
      <xdr:rowOff>76200</xdr:rowOff>
    </xdr:from>
    <xdr:to>
      <xdr:col>2</xdr:col>
      <xdr:colOff>123825</xdr:colOff>
      <xdr:row>7</xdr:row>
      <xdr:rowOff>104775</xdr:rowOff>
    </xdr:to>
    <xdr:sp>
      <xdr:nvSpPr>
        <xdr:cNvPr id="13" name="AutoShape 16"/>
        <xdr:cNvSpPr>
          <a:spLocks/>
        </xdr:cNvSpPr>
      </xdr:nvSpPr>
      <xdr:spPr>
        <a:xfrm>
          <a:off x="885825" y="1238250"/>
          <a:ext cx="238125" cy="2000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10</xdr:row>
      <xdr:rowOff>9525</xdr:rowOff>
    </xdr:from>
    <xdr:to>
      <xdr:col>2</xdr:col>
      <xdr:colOff>114300</xdr:colOff>
      <xdr:row>11</xdr:row>
      <xdr:rowOff>76200</xdr:rowOff>
    </xdr:to>
    <xdr:sp>
      <xdr:nvSpPr>
        <xdr:cNvPr id="14" name="AutoShape 17"/>
        <xdr:cNvSpPr>
          <a:spLocks/>
        </xdr:cNvSpPr>
      </xdr:nvSpPr>
      <xdr:spPr>
        <a:xfrm>
          <a:off x="876300" y="185737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18</xdr:row>
      <xdr:rowOff>19050</xdr:rowOff>
    </xdr:from>
    <xdr:to>
      <xdr:col>2</xdr:col>
      <xdr:colOff>657225</xdr:colOff>
      <xdr:row>19</xdr:row>
      <xdr:rowOff>28575</xdr:rowOff>
    </xdr:to>
    <xdr:sp>
      <xdr:nvSpPr>
        <xdr:cNvPr id="15" name="AutoShape 19"/>
        <xdr:cNvSpPr>
          <a:spLocks/>
        </xdr:cNvSpPr>
      </xdr:nvSpPr>
      <xdr:spPr>
        <a:xfrm>
          <a:off x="1419225" y="3238500"/>
          <a:ext cx="23812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24</xdr:row>
      <xdr:rowOff>104775</xdr:rowOff>
    </xdr:from>
    <xdr:to>
      <xdr:col>2</xdr:col>
      <xdr:colOff>628650</xdr:colOff>
      <xdr:row>26</xdr:row>
      <xdr:rowOff>0</xdr:rowOff>
    </xdr:to>
    <xdr:sp>
      <xdr:nvSpPr>
        <xdr:cNvPr id="16" name="AutoShape 20"/>
        <xdr:cNvSpPr>
          <a:spLocks/>
        </xdr:cNvSpPr>
      </xdr:nvSpPr>
      <xdr:spPr>
        <a:xfrm>
          <a:off x="1390650" y="435292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38100</xdr:rowOff>
    </xdr:from>
    <xdr:to>
      <xdr:col>4</xdr:col>
      <xdr:colOff>419100</xdr:colOff>
      <xdr:row>9</xdr:row>
      <xdr:rowOff>47625</xdr:rowOff>
    </xdr:to>
    <xdr:sp>
      <xdr:nvSpPr>
        <xdr:cNvPr id="17" name="AutoShape 22"/>
        <xdr:cNvSpPr>
          <a:spLocks/>
        </xdr:cNvSpPr>
      </xdr:nvSpPr>
      <xdr:spPr>
        <a:xfrm rot="16200000">
          <a:off x="2371725" y="1543050"/>
          <a:ext cx="419100"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180975</xdr:colOff>
      <xdr:row>9</xdr:row>
      <xdr:rowOff>66675</xdr:rowOff>
    </xdr:from>
    <xdr:ext cx="342900" cy="219075"/>
    <xdr:sp>
      <xdr:nvSpPr>
        <xdr:cNvPr id="18" name="Text Box 23"/>
        <xdr:cNvSpPr txBox="1">
          <a:spLocks noChangeArrowheads="1"/>
        </xdr:cNvSpPr>
      </xdr:nvSpPr>
      <xdr:spPr>
        <a:xfrm>
          <a:off x="1181100" y="1743075"/>
          <a:ext cx="342900"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ＹＥＳ</a:t>
          </a:r>
        </a:p>
      </xdr:txBody>
    </xdr:sp>
    <xdr:clientData/>
  </xdr:oneCellAnchor>
  <xdr:oneCellAnchor>
    <xdr:from>
      <xdr:col>4</xdr:col>
      <xdr:colOff>133350</xdr:colOff>
      <xdr:row>6</xdr:row>
      <xdr:rowOff>19050</xdr:rowOff>
    </xdr:from>
    <xdr:ext cx="266700" cy="219075"/>
    <xdr:sp>
      <xdr:nvSpPr>
        <xdr:cNvPr id="19" name="Text Box 24"/>
        <xdr:cNvSpPr txBox="1">
          <a:spLocks noChangeArrowheads="1"/>
        </xdr:cNvSpPr>
      </xdr:nvSpPr>
      <xdr:spPr>
        <a:xfrm>
          <a:off x="2505075" y="1181100"/>
          <a:ext cx="266700"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ＮＯ</a:t>
          </a:r>
        </a:p>
      </xdr:txBody>
    </xdr:sp>
    <xdr:clientData/>
  </xdr:oneCellAnchor>
  <xdr:oneCellAnchor>
    <xdr:from>
      <xdr:col>1</xdr:col>
      <xdr:colOff>457200</xdr:colOff>
      <xdr:row>46</xdr:row>
      <xdr:rowOff>123825</xdr:rowOff>
    </xdr:from>
    <xdr:ext cx="790575" cy="219075"/>
    <xdr:sp>
      <xdr:nvSpPr>
        <xdr:cNvPr id="20" name="Rectangle 25"/>
        <xdr:cNvSpPr>
          <a:spLocks/>
        </xdr:cNvSpPr>
      </xdr:nvSpPr>
      <xdr:spPr>
        <a:xfrm>
          <a:off x="771525" y="8143875"/>
          <a:ext cx="790575"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８．契約変更</a:t>
          </a:r>
        </a:p>
      </xdr:txBody>
    </xdr:sp>
    <xdr:clientData/>
  </xdr:oneCellAnchor>
  <xdr:twoCellAnchor>
    <xdr:from>
      <xdr:col>2</xdr:col>
      <xdr:colOff>352425</xdr:colOff>
      <xdr:row>45</xdr:row>
      <xdr:rowOff>9525</xdr:rowOff>
    </xdr:from>
    <xdr:to>
      <xdr:col>2</xdr:col>
      <xdr:colOff>590550</xdr:colOff>
      <xdr:row>46</xdr:row>
      <xdr:rowOff>76200</xdr:rowOff>
    </xdr:to>
    <xdr:sp>
      <xdr:nvSpPr>
        <xdr:cNvPr id="21" name="AutoShape 26"/>
        <xdr:cNvSpPr>
          <a:spLocks/>
        </xdr:cNvSpPr>
      </xdr:nvSpPr>
      <xdr:spPr>
        <a:xfrm>
          <a:off x="1352550" y="785812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342900</xdr:colOff>
      <xdr:row>15</xdr:row>
      <xdr:rowOff>114300</xdr:rowOff>
    </xdr:from>
    <xdr:ext cx="3343275" cy="390525"/>
    <xdr:sp>
      <xdr:nvSpPr>
        <xdr:cNvPr id="22" name="Rectangle 27"/>
        <xdr:cNvSpPr>
          <a:spLocks/>
        </xdr:cNvSpPr>
      </xdr:nvSpPr>
      <xdr:spPr>
        <a:xfrm>
          <a:off x="657225" y="2819400"/>
          <a:ext cx="3343275" cy="390525"/>
        </a:xfrm>
        <a:prstGeom prst="rect">
          <a:avLst/>
        </a:prstGeom>
        <a:solidFill>
          <a:srgbClr val="FFFF99"/>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増加予算を確保するために、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必要であれば随時、</a:t>
          </a:r>
          <a:r>
            <a:rPr lang="en-US" cap="none" sz="1100" b="0" i="0" u="none" baseline="0">
              <a:solidFill>
                <a:srgbClr val="000000"/>
              </a:solidFill>
              <a:latin typeface="ＭＳ Ｐゴシック"/>
              <a:ea typeface="ＭＳ Ｐゴシック"/>
              <a:cs typeface="ＭＳ Ｐゴシック"/>
            </a:rPr>
            <a:t>発注者・受注者での打合せ</a:t>
          </a:r>
          <a:r>
            <a:rPr lang="en-US" cap="none" sz="1100" b="0" i="0" u="none" baseline="0">
              <a:solidFill>
                <a:srgbClr val="000000"/>
              </a:solidFill>
              <a:latin typeface="ＭＳ Ｐゴシック"/>
              <a:ea typeface="ＭＳ Ｐゴシック"/>
              <a:cs typeface="ＭＳ Ｐゴシック"/>
            </a:rPr>
            <a:t>を行う。</a:t>
          </a:r>
        </a:p>
      </xdr:txBody>
    </xdr:sp>
    <xdr:clientData/>
  </xdr:oneCellAnchor>
  <xdr:oneCellAnchor>
    <xdr:from>
      <xdr:col>5</xdr:col>
      <xdr:colOff>180975</xdr:colOff>
      <xdr:row>26</xdr:row>
      <xdr:rowOff>66675</xdr:rowOff>
    </xdr:from>
    <xdr:ext cx="1533525" cy="561975"/>
    <xdr:sp>
      <xdr:nvSpPr>
        <xdr:cNvPr id="23" name="Rectangle 29"/>
        <xdr:cNvSpPr>
          <a:spLocks/>
        </xdr:cNvSpPr>
      </xdr:nvSpPr>
      <xdr:spPr>
        <a:xfrm>
          <a:off x="3238500" y="4657725"/>
          <a:ext cx="1533525" cy="5619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提出書類が未提出・不備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な資材は単品スライド条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項の対象としない。</a:t>
          </a:r>
        </a:p>
      </xdr:txBody>
    </xdr:sp>
    <xdr:clientData/>
  </xdr:oneCellAnchor>
  <xdr:oneCellAnchor>
    <xdr:from>
      <xdr:col>3</xdr:col>
      <xdr:colOff>19050</xdr:colOff>
      <xdr:row>24</xdr:row>
      <xdr:rowOff>9525</xdr:rowOff>
    </xdr:from>
    <xdr:ext cx="685800" cy="219075"/>
    <xdr:sp>
      <xdr:nvSpPr>
        <xdr:cNvPr id="24" name="Text Box 31"/>
        <xdr:cNvSpPr txBox="1">
          <a:spLocks noChangeArrowheads="1"/>
        </xdr:cNvSpPr>
      </xdr:nvSpPr>
      <xdr:spPr>
        <a:xfrm>
          <a:off x="1704975" y="4257675"/>
          <a:ext cx="685800"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確認できる</a:t>
          </a:r>
        </a:p>
      </xdr:txBody>
    </xdr:sp>
    <xdr:clientData/>
  </xdr:oneCellAnchor>
  <xdr:oneCellAnchor>
    <xdr:from>
      <xdr:col>6</xdr:col>
      <xdr:colOff>0</xdr:colOff>
      <xdr:row>24</xdr:row>
      <xdr:rowOff>47625</xdr:rowOff>
    </xdr:from>
    <xdr:ext cx="828675" cy="219075"/>
    <xdr:sp>
      <xdr:nvSpPr>
        <xdr:cNvPr id="25" name="Text Box 32"/>
        <xdr:cNvSpPr txBox="1">
          <a:spLocks noChangeArrowheads="1"/>
        </xdr:cNvSpPr>
      </xdr:nvSpPr>
      <xdr:spPr>
        <a:xfrm>
          <a:off x="3743325" y="4295775"/>
          <a:ext cx="828675"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確認できない</a:t>
          </a:r>
        </a:p>
      </xdr:txBody>
    </xdr:sp>
    <xdr:clientData/>
  </xdr:oneCellAnchor>
  <xdr:oneCellAnchor>
    <xdr:from>
      <xdr:col>1</xdr:col>
      <xdr:colOff>0</xdr:colOff>
      <xdr:row>50</xdr:row>
      <xdr:rowOff>9525</xdr:rowOff>
    </xdr:from>
    <xdr:ext cx="1371600" cy="200025"/>
    <xdr:sp>
      <xdr:nvSpPr>
        <xdr:cNvPr id="26" name="Rectangle 33"/>
        <xdr:cNvSpPr>
          <a:spLocks/>
        </xdr:cNvSpPr>
      </xdr:nvSpPr>
      <xdr:spPr>
        <a:xfrm>
          <a:off x="314325" y="8715375"/>
          <a:ext cx="1371600" cy="2000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９．工　期　末</a:t>
          </a:r>
        </a:p>
      </xdr:txBody>
    </xdr:sp>
    <xdr:clientData/>
  </xdr:oneCellAnchor>
  <xdr:twoCellAnchor>
    <xdr:from>
      <xdr:col>2</xdr:col>
      <xdr:colOff>352425</xdr:colOff>
      <xdr:row>48</xdr:row>
      <xdr:rowOff>57150</xdr:rowOff>
    </xdr:from>
    <xdr:to>
      <xdr:col>2</xdr:col>
      <xdr:colOff>590550</xdr:colOff>
      <xdr:row>49</xdr:row>
      <xdr:rowOff>123825</xdr:rowOff>
    </xdr:to>
    <xdr:sp>
      <xdr:nvSpPr>
        <xdr:cNvPr id="27" name="AutoShape 34"/>
        <xdr:cNvSpPr>
          <a:spLocks/>
        </xdr:cNvSpPr>
      </xdr:nvSpPr>
      <xdr:spPr>
        <a:xfrm>
          <a:off x="1352550" y="842010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152400</xdr:colOff>
      <xdr:row>43</xdr:row>
      <xdr:rowOff>9525</xdr:rowOff>
    </xdr:from>
    <xdr:ext cx="219075" cy="1038225"/>
    <xdr:sp>
      <xdr:nvSpPr>
        <xdr:cNvPr id="28" name="Rectangle 36"/>
        <xdr:cNvSpPr>
          <a:spLocks/>
        </xdr:cNvSpPr>
      </xdr:nvSpPr>
      <xdr:spPr>
        <a:xfrm>
          <a:off x="152400" y="7515225"/>
          <a:ext cx="219075" cy="1038225"/>
        </a:xfrm>
        <a:prstGeom prst="rect">
          <a:avLst/>
        </a:prstGeom>
        <a:solidFill>
          <a:srgbClr val="FFFFFF"/>
        </a:solidFill>
        <a:ln w="9525" cmpd="sng">
          <a:solidFill>
            <a:srgbClr val="000000"/>
          </a:solidFill>
          <a:headEnd type="none"/>
          <a:tailEnd type="none"/>
        </a:ln>
      </xdr:spPr>
      <xdr:txBody>
        <a:bodyPr vertOverflow="clip" wrap="square" lIns="18288" tIns="0" rIns="18288" bIns="0" anchor="ctr" vert="wordArtVertRtl">
          <a:spAutoFit/>
        </a:bodyPr>
        <a:p>
          <a:pPr algn="ctr">
            <a:defRPr/>
          </a:pPr>
          <a:r>
            <a:rPr lang="en-US" cap="none" sz="1100" b="0" i="0" u="none" baseline="0">
              <a:solidFill>
                <a:srgbClr val="000000"/>
              </a:solidFill>
              <a:latin typeface="ＭＳ Ｐゴシック"/>
              <a:ea typeface="ＭＳ Ｐゴシック"/>
              <a:cs typeface="ＭＳ Ｐゴシック"/>
            </a:rPr>
            <a:t>４５日を目途</a:t>
          </a:r>
        </a:p>
      </xdr:txBody>
    </xdr:sp>
    <xdr:clientData/>
  </xdr:oneCellAnchor>
  <xdr:twoCellAnchor>
    <xdr:from>
      <xdr:col>2</xdr:col>
      <xdr:colOff>361950</xdr:colOff>
      <xdr:row>30</xdr:row>
      <xdr:rowOff>47625</xdr:rowOff>
    </xdr:from>
    <xdr:to>
      <xdr:col>2</xdr:col>
      <xdr:colOff>600075</xdr:colOff>
      <xdr:row>31</xdr:row>
      <xdr:rowOff>114300</xdr:rowOff>
    </xdr:to>
    <xdr:sp>
      <xdr:nvSpPr>
        <xdr:cNvPr id="29" name="AutoShape 37"/>
        <xdr:cNvSpPr>
          <a:spLocks/>
        </xdr:cNvSpPr>
      </xdr:nvSpPr>
      <xdr:spPr>
        <a:xfrm>
          <a:off x="1362075" y="5324475"/>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24</xdr:row>
      <xdr:rowOff>133350</xdr:rowOff>
    </xdr:from>
    <xdr:to>
      <xdr:col>5</xdr:col>
      <xdr:colOff>571500</xdr:colOff>
      <xdr:row>26</xdr:row>
      <xdr:rowOff>28575</xdr:rowOff>
    </xdr:to>
    <xdr:sp>
      <xdr:nvSpPr>
        <xdr:cNvPr id="30" name="AutoShape 38"/>
        <xdr:cNvSpPr>
          <a:spLocks/>
        </xdr:cNvSpPr>
      </xdr:nvSpPr>
      <xdr:spPr>
        <a:xfrm>
          <a:off x="3390900" y="438150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33</xdr:row>
      <xdr:rowOff>57150</xdr:rowOff>
    </xdr:from>
    <xdr:to>
      <xdr:col>1</xdr:col>
      <xdr:colOff>142875</xdr:colOff>
      <xdr:row>50</xdr:row>
      <xdr:rowOff>19050</xdr:rowOff>
    </xdr:to>
    <xdr:sp>
      <xdr:nvSpPr>
        <xdr:cNvPr id="31" name="Line 39"/>
        <xdr:cNvSpPr>
          <a:spLocks/>
        </xdr:cNvSpPr>
      </xdr:nvSpPr>
      <xdr:spPr>
        <a:xfrm>
          <a:off x="457200" y="5848350"/>
          <a:ext cx="0" cy="28765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66675</xdr:rowOff>
    </xdr:from>
    <xdr:to>
      <xdr:col>2</xdr:col>
      <xdr:colOff>0</xdr:colOff>
      <xdr:row>41</xdr:row>
      <xdr:rowOff>28575</xdr:rowOff>
    </xdr:to>
    <xdr:sp>
      <xdr:nvSpPr>
        <xdr:cNvPr id="32" name="Line 40"/>
        <xdr:cNvSpPr>
          <a:spLocks/>
        </xdr:cNvSpPr>
      </xdr:nvSpPr>
      <xdr:spPr>
        <a:xfrm>
          <a:off x="1000125" y="5857875"/>
          <a:ext cx="0" cy="13335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14</xdr:row>
      <xdr:rowOff>0</xdr:rowOff>
    </xdr:from>
    <xdr:to>
      <xdr:col>2</xdr:col>
      <xdr:colOff>657225</xdr:colOff>
      <xdr:row>15</xdr:row>
      <xdr:rowOff>66675</xdr:rowOff>
    </xdr:to>
    <xdr:sp>
      <xdr:nvSpPr>
        <xdr:cNvPr id="33" name="AutoShape 41"/>
        <xdr:cNvSpPr>
          <a:spLocks/>
        </xdr:cNvSpPr>
      </xdr:nvSpPr>
      <xdr:spPr>
        <a:xfrm>
          <a:off x="1419225" y="2533650"/>
          <a:ext cx="23812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7</xdr:row>
      <xdr:rowOff>285750</xdr:rowOff>
    </xdr:from>
    <xdr:to>
      <xdr:col>7</xdr:col>
      <xdr:colOff>266700</xdr:colOff>
      <xdr:row>7</xdr:row>
      <xdr:rowOff>285750</xdr:rowOff>
    </xdr:to>
    <xdr:sp>
      <xdr:nvSpPr>
        <xdr:cNvPr id="1" name="Line 1"/>
        <xdr:cNvSpPr>
          <a:spLocks/>
        </xdr:cNvSpPr>
      </xdr:nvSpPr>
      <xdr:spPr>
        <a:xfrm flipH="1">
          <a:off x="7981950" y="3248025"/>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8</xdr:row>
      <xdr:rowOff>266700</xdr:rowOff>
    </xdr:from>
    <xdr:to>
      <xdr:col>6</xdr:col>
      <xdr:colOff>209550</xdr:colOff>
      <xdr:row>8</xdr:row>
      <xdr:rowOff>266700</xdr:rowOff>
    </xdr:to>
    <xdr:sp>
      <xdr:nvSpPr>
        <xdr:cNvPr id="2" name="Line 2"/>
        <xdr:cNvSpPr>
          <a:spLocks/>
        </xdr:cNvSpPr>
      </xdr:nvSpPr>
      <xdr:spPr>
        <a:xfrm flipH="1">
          <a:off x="8543925" y="38004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6</xdr:row>
      <xdr:rowOff>295275</xdr:rowOff>
    </xdr:from>
    <xdr:to>
      <xdr:col>7</xdr:col>
      <xdr:colOff>238125</xdr:colOff>
      <xdr:row>6</xdr:row>
      <xdr:rowOff>295275</xdr:rowOff>
    </xdr:to>
    <xdr:sp>
      <xdr:nvSpPr>
        <xdr:cNvPr id="3" name="Line 3"/>
        <xdr:cNvSpPr>
          <a:spLocks/>
        </xdr:cNvSpPr>
      </xdr:nvSpPr>
      <xdr:spPr>
        <a:xfrm>
          <a:off x="7934325" y="2686050"/>
          <a:ext cx="1628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4</xdr:row>
      <xdr:rowOff>295275</xdr:rowOff>
    </xdr:from>
    <xdr:to>
      <xdr:col>7</xdr:col>
      <xdr:colOff>257175</xdr:colOff>
      <xdr:row>4</xdr:row>
      <xdr:rowOff>295275</xdr:rowOff>
    </xdr:to>
    <xdr:sp>
      <xdr:nvSpPr>
        <xdr:cNvPr id="4" name="Line 4"/>
        <xdr:cNvSpPr>
          <a:spLocks/>
        </xdr:cNvSpPr>
      </xdr:nvSpPr>
      <xdr:spPr>
        <a:xfrm flipH="1">
          <a:off x="7972425" y="952500"/>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5</xdr:row>
      <xdr:rowOff>247650</xdr:rowOff>
    </xdr:from>
    <xdr:to>
      <xdr:col>6</xdr:col>
      <xdr:colOff>304800</xdr:colOff>
      <xdr:row>5</xdr:row>
      <xdr:rowOff>247650</xdr:rowOff>
    </xdr:to>
    <xdr:sp>
      <xdr:nvSpPr>
        <xdr:cNvPr id="5" name="Line 5"/>
        <xdr:cNvSpPr>
          <a:spLocks/>
        </xdr:cNvSpPr>
      </xdr:nvSpPr>
      <xdr:spPr>
        <a:xfrm flipH="1" flipV="1">
          <a:off x="7953375" y="1476375"/>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13</xdr:row>
      <xdr:rowOff>295275</xdr:rowOff>
    </xdr:from>
    <xdr:to>
      <xdr:col>7</xdr:col>
      <xdr:colOff>257175</xdr:colOff>
      <xdr:row>13</xdr:row>
      <xdr:rowOff>295275</xdr:rowOff>
    </xdr:to>
    <xdr:sp>
      <xdr:nvSpPr>
        <xdr:cNvPr id="6" name="Line 8"/>
        <xdr:cNvSpPr>
          <a:spLocks/>
        </xdr:cNvSpPr>
      </xdr:nvSpPr>
      <xdr:spPr>
        <a:xfrm flipH="1">
          <a:off x="7972425" y="6686550"/>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14</xdr:row>
      <xdr:rowOff>247650</xdr:rowOff>
    </xdr:from>
    <xdr:to>
      <xdr:col>6</xdr:col>
      <xdr:colOff>323850</xdr:colOff>
      <xdr:row>14</xdr:row>
      <xdr:rowOff>247650</xdr:rowOff>
    </xdr:to>
    <xdr:sp>
      <xdr:nvSpPr>
        <xdr:cNvPr id="7" name="Line 9"/>
        <xdr:cNvSpPr>
          <a:spLocks/>
        </xdr:cNvSpPr>
      </xdr:nvSpPr>
      <xdr:spPr>
        <a:xfrm flipH="1" flipV="1">
          <a:off x="8553450" y="7210425"/>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11</xdr:row>
      <xdr:rowOff>276225</xdr:rowOff>
    </xdr:from>
    <xdr:to>
      <xdr:col>7</xdr:col>
      <xdr:colOff>238125</xdr:colOff>
      <xdr:row>11</xdr:row>
      <xdr:rowOff>276225</xdr:rowOff>
    </xdr:to>
    <xdr:sp>
      <xdr:nvSpPr>
        <xdr:cNvPr id="8" name="Line 10"/>
        <xdr:cNvSpPr>
          <a:spLocks/>
        </xdr:cNvSpPr>
      </xdr:nvSpPr>
      <xdr:spPr>
        <a:xfrm>
          <a:off x="7934325" y="5524500"/>
          <a:ext cx="1628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10</xdr:row>
      <xdr:rowOff>285750</xdr:rowOff>
    </xdr:from>
    <xdr:to>
      <xdr:col>6</xdr:col>
      <xdr:colOff>314325</xdr:colOff>
      <xdr:row>10</xdr:row>
      <xdr:rowOff>295275</xdr:rowOff>
    </xdr:to>
    <xdr:sp>
      <xdr:nvSpPr>
        <xdr:cNvPr id="9" name="Line 11"/>
        <xdr:cNvSpPr>
          <a:spLocks/>
        </xdr:cNvSpPr>
      </xdr:nvSpPr>
      <xdr:spPr>
        <a:xfrm flipH="1" flipV="1">
          <a:off x="8543925" y="4962525"/>
          <a:ext cx="5334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12</xdr:row>
      <xdr:rowOff>304800</xdr:rowOff>
    </xdr:from>
    <xdr:to>
      <xdr:col>7</xdr:col>
      <xdr:colOff>238125</xdr:colOff>
      <xdr:row>12</xdr:row>
      <xdr:rowOff>304800</xdr:rowOff>
    </xdr:to>
    <xdr:sp>
      <xdr:nvSpPr>
        <xdr:cNvPr id="10" name="Line 13"/>
        <xdr:cNvSpPr>
          <a:spLocks/>
        </xdr:cNvSpPr>
      </xdr:nvSpPr>
      <xdr:spPr>
        <a:xfrm>
          <a:off x="7934325" y="6124575"/>
          <a:ext cx="1628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9</xdr:row>
      <xdr:rowOff>276225</xdr:rowOff>
    </xdr:from>
    <xdr:to>
      <xdr:col>7</xdr:col>
      <xdr:colOff>209550</xdr:colOff>
      <xdr:row>9</xdr:row>
      <xdr:rowOff>276225</xdr:rowOff>
    </xdr:to>
    <xdr:sp>
      <xdr:nvSpPr>
        <xdr:cNvPr id="11" name="Line 14"/>
        <xdr:cNvSpPr>
          <a:spLocks/>
        </xdr:cNvSpPr>
      </xdr:nvSpPr>
      <xdr:spPr>
        <a:xfrm flipH="1">
          <a:off x="8001000" y="4381500"/>
          <a:ext cx="1533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5</xdr:row>
      <xdr:rowOff>266700</xdr:rowOff>
    </xdr:from>
    <xdr:to>
      <xdr:col>6</xdr:col>
      <xdr:colOff>266700</xdr:colOff>
      <xdr:row>5</xdr:row>
      <xdr:rowOff>704850</xdr:rowOff>
    </xdr:to>
    <xdr:sp>
      <xdr:nvSpPr>
        <xdr:cNvPr id="12" name="Line 5"/>
        <xdr:cNvSpPr>
          <a:spLocks/>
        </xdr:cNvSpPr>
      </xdr:nvSpPr>
      <xdr:spPr>
        <a:xfrm>
          <a:off x="9029700" y="14954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18</xdr:row>
      <xdr:rowOff>257175</xdr:rowOff>
    </xdr:from>
    <xdr:to>
      <xdr:col>7</xdr:col>
      <xdr:colOff>200025</xdr:colOff>
      <xdr:row>18</xdr:row>
      <xdr:rowOff>257175</xdr:rowOff>
    </xdr:to>
    <xdr:sp>
      <xdr:nvSpPr>
        <xdr:cNvPr id="13" name="Line 14"/>
        <xdr:cNvSpPr>
          <a:spLocks/>
        </xdr:cNvSpPr>
      </xdr:nvSpPr>
      <xdr:spPr>
        <a:xfrm flipH="1">
          <a:off x="9096375" y="94392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15</xdr:row>
      <xdr:rowOff>257175</xdr:rowOff>
    </xdr:from>
    <xdr:to>
      <xdr:col>6</xdr:col>
      <xdr:colOff>266700</xdr:colOff>
      <xdr:row>16</xdr:row>
      <xdr:rowOff>123825</xdr:rowOff>
    </xdr:to>
    <xdr:sp>
      <xdr:nvSpPr>
        <xdr:cNvPr id="14" name="Line 4"/>
        <xdr:cNvSpPr>
          <a:spLocks/>
        </xdr:cNvSpPr>
      </xdr:nvSpPr>
      <xdr:spPr>
        <a:xfrm>
          <a:off x="9029700" y="779145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676275</xdr:colOff>
      <xdr:row>25</xdr:row>
      <xdr:rowOff>38100</xdr:rowOff>
    </xdr:from>
    <xdr:ext cx="1552575" cy="390525"/>
    <xdr:sp>
      <xdr:nvSpPr>
        <xdr:cNvPr id="1" name="AutoShape 5"/>
        <xdr:cNvSpPr>
          <a:spLocks/>
        </xdr:cNvSpPr>
      </xdr:nvSpPr>
      <xdr:spPr>
        <a:xfrm>
          <a:off x="4676775" y="7105650"/>
          <a:ext cx="1552575" cy="390525"/>
        </a:xfrm>
        <a:prstGeom prst="wedgeRoundRectCallout">
          <a:avLst>
            <a:gd name="adj1" fmla="val 42629"/>
            <a:gd name="adj2" fmla="val -267393"/>
          </a:avLst>
        </a:prstGeom>
        <a:solidFill>
          <a:srgbClr val="FFFFFF"/>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証明できない場合でも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単価を入力して下さい。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28</xdr:row>
      <xdr:rowOff>9525</xdr:rowOff>
    </xdr:from>
    <xdr:to>
      <xdr:col>1</xdr:col>
      <xdr:colOff>1047750</xdr:colOff>
      <xdr:row>34</xdr:row>
      <xdr:rowOff>9525</xdr:rowOff>
    </xdr:to>
    <xdr:sp>
      <xdr:nvSpPr>
        <xdr:cNvPr id="1" name="AutoShape 1"/>
        <xdr:cNvSpPr>
          <a:spLocks/>
        </xdr:cNvSpPr>
      </xdr:nvSpPr>
      <xdr:spPr>
        <a:xfrm>
          <a:off x="1219200" y="6086475"/>
          <a:ext cx="85725" cy="1028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2276475</xdr:colOff>
      <xdr:row>20</xdr:row>
      <xdr:rowOff>152400</xdr:rowOff>
    </xdr:from>
    <xdr:ext cx="161925" cy="133350"/>
    <xdr:sp>
      <xdr:nvSpPr>
        <xdr:cNvPr id="2" name="Text Box 2"/>
        <xdr:cNvSpPr txBox="1">
          <a:spLocks noChangeArrowheads="1"/>
        </xdr:cNvSpPr>
      </xdr:nvSpPr>
      <xdr:spPr>
        <a:xfrm>
          <a:off x="2533650" y="4838700"/>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1190625</xdr:colOff>
      <xdr:row>20</xdr:row>
      <xdr:rowOff>152400</xdr:rowOff>
    </xdr:from>
    <xdr:ext cx="161925" cy="133350"/>
    <xdr:sp>
      <xdr:nvSpPr>
        <xdr:cNvPr id="3" name="Text Box 3"/>
        <xdr:cNvSpPr txBox="1">
          <a:spLocks noChangeArrowheads="1"/>
        </xdr:cNvSpPr>
      </xdr:nvSpPr>
      <xdr:spPr>
        <a:xfrm>
          <a:off x="1447800" y="4838700"/>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2276475</xdr:colOff>
      <xdr:row>20</xdr:row>
      <xdr:rowOff>152400</xdr:rowOff>
    </xdr:from>
    <xdr:ext cx="190500" cy="133350"/>
    <xdr:sp>
      <xdr:nvSpPr>
        <xdr:cNvPr id="4" name="Text Box 4"/>
        <xdr:cNvSpPr txBox="1">
          <a:spLocks noChangeArrowheads="1"/>
        </xdr:cNvSpPr>
      </xdr:nvSpPr>
      <xdr:spPr>
        <a:xfrm>
          <a:off x="2533650" y="4838700"/>
          <a:ext cx="190500" cy="133350"/>
        </a:xfrm>
        <a:prstGeom prst="rect">
          <a:avLst/>
        </a:prstGeom>
        <a:noFill/>
        <a:ln w="9525" cmpd="sng">
          <a:noFill/>
        </a:ln>
      </xdr:spPr>
      <xdr:txBody>
        <a:bodyPr vertOverflow="clip" wrap="square" lIns="18288" tIns="18288" rIns="0" bIns="0">
          <a:spAutoFit/>
        </a:bodyPr>
        <a:p>
          <a:pPr algn="l">
            <a:defRPr/>
          </a:pPr>
          <a:r>
            <a:rPr lang="en-US" cap="none" sz="600" b="1"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1152525</xdr:colOff>
      <xdr:row>20</xdr:row>
      <xdr:rowOff>152400</xdr:rowOff>
    </xdr:from>
    <xdr:ext cx="190500" cy="133350"/>
    <xdr:sp>
      <xdr:nvSpPr>
        <xdr:cNvPr id="5" name="Text Box 5"/>
        <xdr:cNvSpPr txBox="1">
          <a:spLocks noChangeArrowheads="1"/>
        </xdr:cNvSpPr>
      </xdr:nvSpPr>
      <xdr:spPr>
        <a:xfrm>
          <a:off x="1409700" y="4838700"/>
          <a:ext cx="190500" cy="133350"/>
        </a:xfrm>
        <a:prstGeom prst="rect">
          <a:avLst/>
        </a:prstGeom>
        <a:noFill/>
        <a:ln w="9525" cmpd="sng">
          <a:noFill/>
        </a:ln>
      </xdr:spPr>
      <xdr:txBody>
        <a:bodyPr vertOverflow="clip" wrap="square" lIns="18288" tIns="18288" rIns="0" bIns="0">
          <a:spAutoFit/>
        </a:bodyPr>
        <a:p>
          <a:pPr algn="l">
            <a:defRPr/>
          </a:pPr>
          <a:r>
            <a:rPr lang="en-US" cap="none" sz="600" b="1"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2247900</xdr:colOff>
      <xdr:row>24</xdr:row>
      <xdr:rowOff>152400</xdr:rowOff>
    </xdr:from>
    <xdr:ext cx="161925" cy="133350"/>
    <xdr:sp>
      <xdr:nvSpPr>
        <xdr:cNvPr id="6" name="Text Box 6"/>
        <xdr:cNvSpPr txBox="1">
          <a:spLocks noChangeArrowheads="1"/>
        </xdr:cNvSpPr>
      </xdr:nvSpPr>
      <xdr:spPr>
        <a:xfrm>
          <a:off x="2505075" y="5543550"/>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2514600</xdr:colOff>
      <xdr:row>24</xdr:row>
      <xdr:rowOff>152400</xdr:rowOff>
    </xdr:from>
    <xdr:ext cx="161925" cy="133350"/>
    <xdr:sp>
      <xdr:nvSpPr>
        <xdr:cNvPr id="7" name="Text Box 7"/>
        <xdr:cNvSpPr txBox="1">
          <a:spLocks noChangeArrowheads="1"/>
        </xdr:cNvSpPr>
      </xdr:nvSpPr>
      <xdr:spPr>
        <a:xfrm>
          <a:off x="2771775" y="5543550"/>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1171575</xdr:colOff>
      <xdr:row>27</xdr:row>
      <xdr:rowOff>152400</xdr:rowOff>
    </xdr:from>
    <xdr:ext cx="161925" cy="133350"/>
    <xdr:sp>
      <xdr:nvSpPr>
        <xdr:cNvPr id="8" name="Text Box 8"/>
        <xdr:cNvSpPr txBox="1">
          <a:spLocks noChangeArrowheads="1"/>
        </xdr:cNvSpPr>
      </xdr:nvSpPr>
      <xdr:spPr>
        <a:xfrm>
          <a:off x="1428750" y="6057900"/>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1438275</xdr:colOff>
      <xdr:row>27</xdr:row>
      <xdr:rowOff>152400</xdr:rowOff>
    </xdr:from>
    <xdr:ext cx="161925" cy="133350"/>
    <xdr:sp>
      <xdr:nvSpPr>
        <xdr:cNvPr id="9" name="Text Box 9"/>
        <xdr:cNvSpPr txBox="1">
          <a:spLocks noChangeArrowheads="1"/>
        </xdr:cNvSpPr>
      </xdr:nvSpPr>
      <xdr:spPr>
        <a:xfrm>
          <a:off x="1695450" y="6057900"/>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1171575</xdr:colOff>
      <xdr:row>28</xdr:row>
      <xdr:rowOff>142875</xdr:rowOff>
    </xdr:from>
    <xdr:ext cx="161925" cy="133350"/>
    <xdr:sp>
      <xdr:nvSpPr>
        <xdr:cNvPr id="10" name="Text Box 10"/>
        <xdr:cNvSpPr txBox="1">
          <a:spLocks noChangeArrowheads="1"/>
        </xdr:cNvSpPr>
      </xdr:nvSpPr>
      <xdr:spPr>
        <a:xfrm>
          <a:off x="1428750" y="6219825"/>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当初</a:t>
          </a:r>
        </a:p>
      </xdr:txBody>
    </xdr:sp>
    <xdr:clientData/>
  </xdr:oneCellAnchor>
  <xdr:oneCellAnchor>
    <xdr:from>
      <xdr:col>1</xdr:col>
      <xdr:colOff>1438275</xdr:colOff>
      <xdr:row>28</xdr:row>
      <xdr:rowOff>142875</xdr:rowOff>
    </xdr:from>
    <xdr:ext cx="161925" cy="133350"/>
    <xdr:sp>
      <xdr:nvSpPr>
        <xdr:cNvPr id="11" name="Text Box 11"/>
        <xdr:cNvSpPr txBox="1">
          <a:spLocks noChangeArrowheads="1"/>
        </xdr:cNvSpPr>
      </xdr:nvSpPr>
      <xdr:spPr>
        <a:xfrm>
          <a:off x="1695450" y="6219825"/>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当初</a:t>
          </a:r>
        </a:p>
      </xdr:txBody>
    </xdr:sp>
    <xdr:clientData/>
  </xdr:oneCellAnchor>
  <xdr:oneCellAnchor>
    <xdr:from>
      <xdr:col>1</xdr:col>
      <xdr:colOff>2286000</xdr:colOff>
      <xdr:row>22</xdr:row>
      <xdr:rowOff>152400</xdr:rowOff>
    </xdr:from>
    <xdr:ext cx="161925" cy="133350"/>
    <xdr:sp>
      <xdr:nvSpPr>
        <xdr:cNvPr id="12" name="Text Box 12"/>
        <xdr:cNvSpPr txBox="1">
          <a:spLocks noChangeArrowheads="1"/>
        </xdr:cNvSpPr>
      </xdr:nvSpPr>
      <xdr:spPr>
        <a:xfrm>
          <a:off x="2543175" y="5191125"/>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当初</a:t>
          </a:r>
        </a:p>
      </xdr:txBody>
    </xdr:sp>
    <xdr:clientData/>
  </xdr:oneCellAnchor>
  <xdr:oneCellAnchor>
    <xdr:from>
      <xdr:col>1</xdr:col>
      <xdr:colOff>2552700</xdr:colOff>
      <xdr:row>22</xdr:row>
      <xdr:rowOff>152400</xdr:rowOff>
    </xdr:from>
    <xdr:ext cx="161925" cy="133350"/>
    <xdr:sp>
      <xdr:nvSpPr>
        <xdr:cNvPr id="13" name="Text Box 13"/>
        <xdr:cNvSpPr txBox="1">
          <a:spLocks noChangeArrowheads="1"/>
        </xdr:cNvSpPr>
      </xdr:nvSpPr>
      <xdr:spPr>
        <a:xfrm>
          <a:off x="2809875" y="5191125"/>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当初</a:t>
          </a:r>
        </a:p>
      </xdr:txBody>
    </xdr:sp>
    <xdr:clientData/>
  </xdr:oneCellAnchor>
  <xdr:oneCellAnchor>
    <xdr:from>
      <xdr:col>1</xdr:col>
      <xdr:colOff>1619250</xdr:colOff>
      <xdr:row>20</xdr:row>
      <xdr:rowOff>152400</xdr:rowOff>
    </xdr:from>
    <xdr:ext cx="190500" cy="133350"/>
    <xdr:sp>
      <xdr:nvSpPr>
        <xdr:cNvPr id="14" name="Text Box 14"/>
        <xdr:cNvSpPr txBox="1">
          <a:spLocks noChangeArrowheads="1"/>
        </xdr:cNvSpPr>
      </xdr:nvSpPr>
      <xdr:spPr>
        <a:xfrm>
          <a:off x="1876425" y="4838700"/>
          <a:ext cx="190500" cy="133350"/>
        </a:xfrm>
        <a:prstGeom prst="rect">
          <a:avLst/>
        </a:prstGeom>
        <a:noFill/>
        <a:ln w="9525" cmpd="sng">
          <a:noFill/>
        </a:ln>
      </xdr:spPr>
      <xdr:txBody>
        <a:bodyPr vertOverflow="clip" wrap="square" lIns="18288" tIns="18288" rIns="0" bIns="0">
          <a:spAutoFit/>
        </a:bodyPr>
        <a:p>
          <a:pPr algn="l">
            <a:defRPr/>
          </a:pPr>
          <a:r>
            <a:rPr lang="en-US" cap="none" sz="600" b="1" i="0" u="none" baseline="0">
              <a:solidFill>
                <a:srgbClr val="000000"/>
              </a:solidFill>
              <a:latin typeface="ＭＳ Ｐゴシック"/>
              <a:ea typeface="ＭＳ Ｐゴシック"/>
              <a:cs typeface="ＭＳ Ｐゴシック"/>
            </a:rPr>
            <a:t>当初</a:t>
          </a:r>
        </a:p>
      </xdr:txBody>
    </xdr:sp>
    <xdr:clientData/>
  </xdr:oneCellAnchor>
  <xdr:oneCellAnchor>
    <xdr:from>
      <xdr:col>1</xdr:col>
      <xdr:colOff>2752725</xdr:colOff>
      <xdr:row>20</xdr:row>
      <xdr:rowOff>152400</xdr:rowOff>
    </xdr:from>
    <xdr:ext cx="190500" cy="133350"/>
    <xdr:sp>
      <xdr:nvSpPr>
        <xdr:cNvPr id="15" name="Text Box 15"/>
        <xdr:cNvSpPr txBox="1">
          <a:spLocks noChangeArrowheads="1"/>
        </xdr:cNvSpPr>
      </xdr:nvSpPr>
      <xdr:spPr>
        <a:xfrm>
          <a:off x="3009900" y="4838700"/>
          <a:ext cx="190500" cy="133350"/>
        </a:xfrm>
        <a:prstGeom prst="rect">
          <a:avLst/>
        </a:prstGeom>
        <a:noFill/>
        <a:ln w="9525" cmpd="sng">
          <a:noFill/>
        </a:ln>
      </xdr:spPr>
      <xdr:txBody>
        <a:bodyPr vertOverflow="clip" wrap="square" lIns="18288" tIns="18288" rIns="0" bIns="0">
          <a:spAutoFit/>
        </a:bodyPr>
        <a:p>
          <a:pPr algn="l">
            <a:defRPr/>
          </a:pPr>
          <a:r>
            <a:rPr lang="en-US" cap="none" sz="600" b="1" i="0" u="none" baseline="0">
              <a:solidFill>
                <a:srgbClr val="000000"/>
              </a:solidFill>
              <a:latin typeface="ＭＳ Ｐゴシック"/>
              <a:ea typeface="ＭＳ Ｐゴシック"/>
              <a:cs typeface="ＭＳ Ｐゴシック"/>
            </a:rPr>
            <a:t>当初</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971550</xdr:colOff>
      <xdr:row>31</xdr:row>
      <xdr:rowOff>9525</xdr:rowOff>
    </xdr:from>
    <xdr:to>
      <xdr:col>1</xdr:col>
      <xdr:colOff>1057275</xdr:colOff>
      <xdr:row>37</xdr:row>
      <xdr:rowOff>9525</xdr:rowOff>
    </xdr:to>
    <xdr:sp>
      <xdr:nvSpPr>
        <xdr:cNvPr id="1" name="AutoShape 1"/>
        <xdr:cNvSpPr>
          <a:spLocks/>
        </xdr:cNvSpPr>
      </xdr:nvSpPr>
      <xdr:spPr>
        <a:xfrm>
          <a:off x="1228725" y="6858000"/>
          <a:ext cx="85725" cy="1028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2276475</xdr:colOff>
      <xdr:row>23</xdr:row>
      <xdr:rowOff>152400</xdr:rowOff>
    </xdr:from>
    <xdr:ext cx="161925" cy="133350"/>
    <xdr:sp>
      <xdr:nvSpPr>
        <xdr:cNvPr id="2" name="Text Box 2"/>
        <xdr:cNvSpPr txBox="1">
          <a:spLocks noChangeArrowheads="1"/>
        </xdr:cNvSpPr>
      </xdr:nvSpPr>
      <xdr:spPr>
        <a:xfrm>
          <a:off x="2533650" y="5610225"/>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1190625</xdr:colOff>
      <xdr:row>23</xdr:row>
      <xdr:rowOff>152400</xdr:rowOff>
    </xdr:from>
    <xdr:ext cx="161925" cy="133350"/>
    <xdr:sp>
      <xdr:nvSpPr>
        <xdr:cNvPr id="3" name="Text Box 3"/>
        <xdr:cNvSpPr txBox="1">
          <a:spLocks noChangeArrowheads="1"/>
        </xdr:cNvSpPr>
      </xdr:nvSpPr>
      <xdr:spPr>
        <a:xfrm>
          <a:off x="1447800" y="5610225"/>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2276475</xdr:colOff>
      <xdr:row>23</xdr:row>
      <xdr:rowOff>152400</xdr:rowOff>
    </xdr:from>
    <xdr:ext cx="190500" cy="133350"/>
    <xdr:sp>
      <xdr:nvSpPr>
        <xdr:cNvPr id="4" name="Text Box 4"/>
        <xdr:cNvSpPr txBox="1">
          <a:spLocks noChangeArrowheads="1"/>
        </xdr:cNvSpPr>
      </xdr:nvSpPr>
      <xdr:spPr>
        <a:xfrm>
          <a:off x="2533650" y="5610225"/>
          <a:ext cx="190500" cy="133350"/>
        </a:xfrm>
        <a:prstGeom prst="rect">
          <a:avLst/>
        </a:prstGeom>
        <a:noFill/>
        <a:ln w="9525" cmpd="sng">
          <a:noFill/>
        </a:ln>
      </xdr:spPr>
      <xdr:txBody>
        <a:bodyPr vertOverflow="clip" wrap="square" lIns="18288" tIns="18288" rIns="0" bIns="0">
          <a:spAutoFit/>
        </a:bodyPr>
        <a:p>
          <a:pPr algn="l">
            <a:defRPr/>
          </a:pPr>
          <a:r>
            <a:rPr lang="en-US" cap="none" sz="600" b="1"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1152525</xdr:colOff>
      <xdr:row>23</xdr:row>
      <xdr:rowOff>152400</xdr:rowOff>
    </xdr:from>
    <xdr:ext cx="190500" cy="133350"/>
    <xdr:sp>
      <xdr:nvSpPr>
        <xdr:cNvPr id="5" name="Text Box 5"/>
        <xdr:cNvSpPr txBox="1">
          <a:spLocks noChangeArrowheads="1"/>
        </xdr:cNvSpPr>
      </xdr:nvSpPr>
      <xdr:spPr>
        <a:xfrm>
          <a:off x="1409700" y="5610225"/>
          <a:ext cx="190500" cy="133350"/>
        </a:xfrm>
        <a:prstGeom prst="rect">
          <a:avLst/>
        </a:prstGeom>
        <a:noFill/>
        <a:ln w="9525" cmpd="sng">
          <a:noFill/>
        </a:ln>
      </xdr:spPr>
      <xdr:txBody>
        <a:bodyPr vertOverflow="clip" wrap="square" lIns="18288" tIns="18288" rIns="0" bIns="0">
          <a:spAutoFit/>
        </a:bodyPr>
        <a:p>
          <a:pPr algn="l">
            <a:defRPr/>
          </a:pPr>
          <a:r>
            <a:rPr lang="en-US" cap="none" sz="600" b="1"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2247900</xdr:colOff>
      <xdr:row>27</xdr:row>
      <xdr:rowOff>152400</xdr:rowOff>
    </xdr:from>
    <xdr:ext cx="161925" cy="133350"/>
    <xdr:sp>
      <xdr:nvSpPr>
        <xdr:cNvPr id="6" name="Text Box 6"/>
        <xdr:cNvSpPr txBox="1">
          <a:spLocks noChangeArrowheads="1"/>
        </xdr:cNvSpPr>
      </xdr:nvSpPr>
      <xdr:spPr>
        <a:xfrm>
          <a:off x="2505075" y="6315075"/>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2514600</xdr:colOff>
      <xdr:row>27</xdr:row>
      <xdr:rowOff>152400</xdr:rowOff>
    </xdr:from>
    <xdr:ext cx="161925" cy="133350"/>
    <xdr:sp>
      <xdr:nvSpPr>
        <xdr:cNvPr id="7" name="Text Box 7"/>
        <xdr:cNvSpPr txBox="1">
          <a:spLocks noChangeArrowheads="1"/>
        </xdr:cNvSpPr>
      </xdr:nvSpPr>
      <xdr:spPr>
        <a:xfrm>
          <a:off x="2771775" y="6315075"/>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1171575</xdr:colOff>
      <xdr:row>30</xdr:row>
      <xdr:rowOff>152400</xdr:rowOff>
    </xdr:from>
    <xdr:ext cx="161925" cy="133350"/>
    <xdr:sp>
      <xdr:nvSpPr>
        <xdr:cNvPr id="8" name="Text Box 8"/>
        <xdr:cNvSpPr txBox="1">
          <a:spLocks noChangeArrowheads="1"/>
        </xdr:cNvSpPr>
      </xdr:nvSpPr>
      <xdr:spPr>
        <a:xfrm>
          <a:off x="1428750" y="6829425"/>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1438275</xdr:colOff>
      <xdr:row>30</xdr:row>
      <xdr:rowOff>152400</xdr:rowOff>
    </xdr:from>
    <xdr:ext cx="161925" cy="133350"/>
    <xdr:sp>
      <xdr:nvSpPr>
        <xdr:cNvPr id="9" name="Text Box 9"/>
        <xdr:cNvSpPr txBox="1">
          <a:spLocks noChangeArrowheads="1"/>
        </xdr:cNvSpPr>
      </xdr:nvSpPr>
      <xdr:spPr>
        <a:xfrm>
          <a:off x="1695450" y="6829425"/>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a:t>
          </a:r>
        </a:p>
      </xdr:txBody>
    </xdr:sp>
    <xdr:clientData/>
  </xdr:oneCellAnchor>
  <xdr:oneCellAnchor>
    <xdr:from>
      <xdr:col>1</xdr:col>
      <xdr:colOff>1171575</xdr:colOff>
      <xdr:row>31</xdr:row>
      <xdr:rowOff>142875</xdr:rowOff>
    </xdr:from>
    <xdr:ext cx="161925" cy="133350"/>
    <xdr:sp>
      <xdr:nvSpPr>
        <xdr:cNvPr id="10" name="Text Box 10"/>
        <xdr:cNvSpPr txBox="1">
          <a:spLocks noChangeArrowheads="1"/>
        </xdr:cNvSpPr>
      </xdr:nvSpPr>
      <xdr:spPr>
        <a:xfrm>
          <a:off x="1428750" y="6991350"/>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当初</a:t>
          </a:r>
        </a:p>
      </xdr:txBody>
    </xdr:sp>
    <xdr:clientData/>
  </xdr:oneCellAnchor>
  <xdr:oneCellAnchor>
    <xdr:from>
      <xdr:col>1</xdr:col>
      <xdr:colOff>1438275</xdr:colOff>
      <xdr:row>31</xdr:row>
      <xdr:rowOff>142875</xdr:rowOff>
    </xdr:from>
    <xdr:ext cx="161925" cy="133350"/>
    <xdr:sp>
      <xdr:nvSpPr>
        <xdr:cNvPr id="11" name="Text Box 11"/>
        <xdr:cNvSpPr txBox="1">
          <a:spLocks noChangeArrowheads="1"/>
        </xdr:cNvSpPr>
      </xdr:nvSpPr>
      <xdr:spPr>
        <a:xfrm>
          <a:off x="1695450" y="6991350"/>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当初</a:t>
          </a:r>
        </a:p>
      </xdr:txBody>
    </xdr:sp>
    <xdr:clientData/>
  </xdr:oneCellAnchor>
  <xdr:oneCellAnchor>
    <xdr:from>
      <xdr:col>1</xdr:col>
      <xdr:colOff>2286000</xdr:colOff>
      <xdr:row>25</xdr:row>
      <xdr:rowOff>152400</xdr:rowOff>
    </xdr:from>
    <xdr:ext cx="161925" cy="133350"/>
    <xdr:sp>
      <xdr:nvSpPr>
        <xdr:cNvPr id="12" name="Text Box 12"/>
        <xdr:cNvSpPr txBox="1">
          <a:spLocks noChangeArrowheads="1"/>
        </xdr:cNvSpPr>
      </xdr:nvSpPr>
      <xdr:spPr>
        <a:xfrm>
          <a:off x="2543175" y="5962650"/>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当初</a:t>
          </a:r>
        </a:p>
      </xdr:txBody>
    </xdr:sp>
    <xdr:clientData/>
  </xdr:oneCellAnchor>
  <xdr:oneCellAnchor>
    <xdr:from>
      <xdr:col>1</xdr:col>
      <xdr:colOff>2552700</xdr:colOff>
      <xdr:row>25</xdr:row>
      <xdr:rowOff>152400</xdr:rowOff>
    </xdr:from>
    <xdr:ext cx="161925" cy="133350"/>
    <xdr:sp>
      <xdr:nvSpPr>
        <xdr:cNvPr id="13" name="Text Box 13"/>
        <xdr:cNvSpPr txBox="1">
          <a:spLocks noChangeArrowheads="1"/>
        </xdr:cNvSpPr>
      </xdr:nvSpPr>
      <xdr:spPr>
        <a:xfrm>
          <a:off x="2809875" y="5962650"/>
          <a:ext cx="16192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当初</a:t>
          </a:r>
        </a:p>
      </xdr:txBody>
    </xdr:sp>
    <xdr:clientData/>
  </xdr:oneCellAnchor>
  <xdr:oneCellAnchor>
    <xdr:from>
      <xdr:col>1</xdr:col>
      <xdr:colOff>1619250</xdr:colOff>
      <xdr:row>23</xdr:row>
      <xdr:rowOff>152400</xdr:rowOff>
    </xdr:from>
    <xdr:ext cx="190500" cy="133350"/>
    <xdr:sp>
      <xdr:nvSpPr>
        <xdr:cNvPr id="14" name="Text Box 14"/>
        <xdr:cNvSpPr txBox="1">
          <a:spLocks noChangeArrowheads="1"/>
        </xdr:cNvSpPr>
      </xdr:nvSpPr>
      <xdr:spPr>
        <a:xfrm>
          <a:off x="1876425" y="5610225"/>
          <a:ext cx="190500" cy="133350"/>
        </a:xfrm>
        <a:prstGeom prst="rect">
          <a:avLst/>
        </a:prstGeom>
        <a:noFill/>
        <a:ln w="9525" cmpd="sng">
          <a:noFill/>
        </a:ln>
      </xdr:spPr>
      <xdr:txBody>
        <a:bodyPr vertOverflow="clip" wrap="square" lIns="18288" tIns="18288" rIns="0" bIns="0">
          <a:spAutoFit/>
        </a:bodyPr>
        <a:p>
          <a:pPr algn="l">
            <a:defRPr/>
          </a:pPr>
          <a:r>
            <a:rPr lang="en-US" cap="none" sz="600" b="1" i="0" u="none" baseline="0">
              <a:solidFill>
                <a:srgbClr val="000000"/>
              </a:solidFill>
              <a:latin typeface="ＭＳ Ｐゴシック"/>
              <a:ea typeface="ＭＳ Ｐゴシック"/>
              <a:cs typeface="ＭＳ Ｐゴシック"/>
            </a:rPr>
            <a:t>当初</a:t>
          </a:r>
        </a:p>
      </xdr:txBody>
    </xdr:sp>
    <xdr:clientData/>
  </xdr:oneCellAnchor>
  <xdr:oneCellAnchor>
    <xdr:from>
      <xdr:col>1</xdr:col>
      <xdr:colOff>2752725</xdr:colOff>
      <xdr:row>23</xdr:row>
      <xdr:rowOff>152400</xdr:rowOff>
    </xdr:from>
    <xdr:ext cx="190500" cy="133350"/>
    <xdr:sp>
      <xdr:nvSpPr>
        <xdr:cNvPr id="15" name="Text Box 15"/>
        <xdr:cNvSpPr txBox="1">
          <a:spLocks noChangeArrowheads="1"/>
        </xdr:cNvSpPr>
      </xdr:nvSpPr>
      <xdr:spPr>
        <a:xfrm>
          <a:off x="3009900" y="5610225"/>
          <a:ext cx="190500" cy="133350"/>
        </a:xfrm>
        <a:prstGeom prst="rect">
          <a:avLst/>
        </a:prstGeom>
        <a:noFill/>
        <a:ln w="9525" cmpd="sng">
          <a:noFill/>
        </a:ln>
      </xdr:spPr>
      <xdr:txBody>
        <a:bodyPr vertOverflow="clip" wrap="square" lIns="18288" tIns="18288" rIns="0" bIns="0">
          <a:spAutoFit/>
        </a:bodyPr>
        <a:p>
          <a:pPr algn="l">
            <a:defRPr/>
          </a:pPr>
          <a:r>
            <a:rPr lang="en-US" cap="none" sz="600" b="1" i="0" u="none" baseline="0">
              <a:solidFill>
                <a:srgbClr val="000000"/>
              </a:solidFill>
              <a:latin typeface="ＭＳ Ｐゴシック"/>
              <a:ea typeface="ＭＳ Ｐゴシック"/>
              <a:cs typeface="ＭＳ Ｐゴシック"/>
            </a:rPr>
            <a:t>当初</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35</xdr:row>
      <xdr:rowOff>247650</xdr:rowOff>
    </xdr:from>
    <xdr:to>
      <xdr:col>9</xdr:col>
      <xdr:colOff>523875</xdr:colOff>
      <xdr:row>36</xdr:row>
      <xdr:rowOff>104775</xdr:rowOff>
    </xdr:to>
    <xdr:sp>
      <xdr:nvSpPr>
        <xdr:cNvPr id="1" name="AutoShape 1"/>
        <xdr:cNvSpPr>
          <a:spLocks/>
        </xdr:cNvSpPr>
      </xdr:nvSpPr>
      <xdr:spPr>
        <a:xfrm>
          <a:off x="8239125" y="11220450"/>
          <a:ext cx="2857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752475</xdr:colOff>
      <xdr:row>17</xdr:row>
      <xdr:rowOff>295275</xdr:rowOff>
    </xdr:from>
    <xdr:ext cx="1600200" cy="590550"/>
    <xdr:sp>
      <xdr:nvSpPr>
        <xdr:cNvPr id="2" name="AutoShape 2"/>
        <xdr:cNvSpPr>
          <a:spLocks/>
        </xdr:cNvSpPr>
      </xdr:nvSpPr>
      <xdr:spPr>
        <a:xfrm>
          <a:off x="11639550" y="5724525"/>
          <a:ext cx="1600200" cy="590550"/>
        </a:xfrm>
        <a:prstGeom prst="wedgeRoundRectCallout">
          <a:avLst>
            <a:gd name="adj1" fmla="val 46430"/>
            <a:gd name="adj2" fmla="val -272578"/>
          </a:avLst>
        </a:prstGeom>
        <a:solidFill>
          <a:srgbClr val="FFCC99"/>
        </a:solidFill>
        <a:ln w="9525" cmpd="sng">
          <a:solidFill>
            <a:srgbClr val="000000"/>
          </a:solidFill>
          <a:headEnd type="none"/>
          <a:tailEnd type="none"/>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証明数量＜設計図書の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数量の場合は対象材料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とならない</a:t>
          </a:r>
        </a:p>
      </xdr:txBody>
    </xdr:sp>
    <xdr:clientData/>
  </xdr:oneCellAnchor>
  <xdr:oneCellAnchor>
    <xdr:from>
      <xdr:col>16</xdr:col>
      <xdr:colOff>171450</xdr:colOff>
      <xdr:row>1</xdr:row>
      <xdr:rowOff>123825</xdr:rowOff>
    </xdr:from>
    <xdr:ext cx="2028825" cy="1000125"/>
    <xdr:sp>
      <xdr:nvSpPr>
        <xdr:cNvPr id="3" name="AutoShape 3"/>
        <xdr:cNvSpPr>
          <a:spLocks/>
        </xdr:cNvSpPr>
      </xdr:nvSpPr>
      <xdr:spPr>
        <a:xfrm>
          <a:off x="14906625" y="304800"/>
          <a:ext cx="2028825" cy="1000125"/>
        </a:xfrm>
        <a:prstGeom prst="wedgeRoundRectCallout">
          <a:avLst>
            <a:gd name="adj1" fmla="val -62282"/>
            <a:gd name="adj2" fmla="val 22620"/>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２－５　購入価格の評価方法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購入数量が対象数量以上の場合は、実際の購入金額×対象数量÷購入数量</a:t>
          </a:r>
        </a:p>
      </xdr:txBody>
    </xdr:sp>
    <xdr:clientData/>
  </xdr:oneCellAnchor>
  <xdr:oneCellAnchor>
    <xdr:from>
      <xdr:col>16</xdr:col>
      <xdr:colOff>219075</xdr:colOff>
      <xdr:row>6</xdr:row>
      <xdr:rowOff>123825</xdr:rowOff>
    </xdr:from>
    <xdr:ext cx="847725" cy="419100"/>
    <xdr:sp>
      <xdr:nvSpPr>
        <xdr:cNvPr id="4" name="AutoShape 4"/>
        <xdr:cNvSpPr>
          <a:spLocks/>
        </xdr:cNvSpPr>
      </xdr:nvSpPr>
      <xdr:spPr>
        <a:xfrm>
          <a:off x="14954250" y="1990725"/>
          <a:ext cx="847725" cy="419100"/>
        </a:xfrm>
        <a:prstGeom prst="wedgeRoundRectCallout">
          <a:avLst>
            <a:gd name="adj1" fmla="val -101282"/>
            <a:gd name="adj2" fmla="val 46967"/>
          </a:avLst>
        </a:prstGeom>
        <a:solidFill>
          <a:srgbClr val="FFCC99"/>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　補正無し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補正有り</a:t>
          </a:r>
        </a:p>
      </xdr:txBody>
    </xdr:sp>
    <xdr:clientData/>
  </xdr:oneCellAnchor>
  <xdr:twoCellAnchor>
    <xdr:from>
      <xdr:col>9</xdr:col>
      <xdr:colOff>47625</xdr:colOff>
      <xdr:row>4</xdr:row>
      <xdr:rowOff>38100</xdr:rowOff>
    </xdr:from>
    <xdr:to>
      <xdr:col>9</xdr:col>
      <xdr:colOff>200025</xdr:colOff>
      <xdr:row>6</xdr:row>
      <xdr:rowOff>304800</xdr:rowOff>
    </xdr:to>
    <xdr:sp>
      <xdr:nvSpPr>
        <xdr:cNvPr id="5" name="AutoShape 5"/>
        <xdr:cNvSpPr>
          <a:spLocks/>
        </xdr:cNvSpPr>
      </xdr:nvSpPr>
      <xdr:spPr>
        <a:xfrm>
          <a:off x="8048625" y="1257300"/>
          <a:ext cx="152400"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533400</xdr:colOff>
      <xdr:row>1</xdr:row>
      <xdr:rowOff>0</xdr:rowOff>
    </xdr:from>
    <xdr:ext cx="1885950" cy="561975"/>
    <xdr:sp>
      <xdr:nvSpPr>
        <xdr:cNvPr id="6" name="AutoShape 6"/>
        <xdr:cNvSpPr>
          <a:spLocks/>
        </xdr:cNvSpPr>
      </xdr:nvSpPr>
      <xdr:spPr>
        <a:xfrm>
          <a:off x="8534400" y="180975"/>
          <a:ext cx="1885950" cy="561975"/>
        </a:xfrm>
        <a:prstGeom prst="borderCallout1">
          <a:avLst>
            <a:gd name="adj1" fmla="val -66347"/>
            <a:gd name="adj2" fmla="val 269296"/>
            <a:gd name="adj3" fmla="val -53847"/>
            <a:gd name="adj4" fmla="val -28949"/>
          </a:avLst>
        </a:prstGeom>
        <a:solidFill>
          <a:srgbClr val="FF99CC"/>
        </a:solidFill>
        <a:ln w="9525" cmpd="sng">
          <a:solidFill>
            <a:srgbClr val="000000"/>
          </a:solidFill>
          <a:headEnd type="triangl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搬入月が異なる場合は月ごとに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搬入数量、購入価格を行を換え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て記入する。</a:t>
          </a:r>
        </a:p>
      </xdr:txBody>
    </xdr:sp>
    <xdr:clientData/>
  </xdr:oneCellAnchor>
  <xdr:oneCellAnchor>
    <xdr:from>
      <xdr:col>12</xdr:col>
      <xdr:colOff>447675</xdr:colOff>
      <xdr:row>1</xdr:row>
      <xdr:rowOff>28575</xdr:rowOff>
    </xdr:from>
    <xdr:ext cx="1714500" cy="381000"/>
    <xdr:sp>
      <xdr:nvSpPr>
        <xdr:cNvPr id="7" name="AutoShape 7"/>
        <xdr:cNvSpPr>
          <a:spLocks/>
        </xdr:cNvSpPr>
      </xdr:nvSpPr>
      <xdr:spPr>
        <a:xfrm>
          <a:off x="11334750" y="209550"/>
          <a:ext cx="1714500" cy="381000"/>
        </a:xfrm>
        <a:prstGeom prst="borderCallout2">
          <a:avLst>
            <a:gd name="adj1" fmla="val -81916"/>
            <a:gd name="adj2" fmla="val 214101"/>
            <a:gd name="adj3" fmla="val -54254"/>
            <a:gd name="adj4" fmla="val -19231"/>
            <a:gd name="adj5" fmla="val -54254"/>
            <a:gd name="adj6" fmla="val -19231"/>
          </a:avLst>
        </a:prstGeom>
        <a:solidFill>
          <a:srgbClr val="FF99CC"/>
        </a:solidFill>
        <a:ln w="9525" cmpd="sng">
          <a:solidFill>
            <a:srgbClr val="000000"/>
          </a:solidFill>
          <a:headEnd type="triangl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購入月の実勢価格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（同月の「物価資料」の価格）</a:t>
          </a:r>
        </a:p>
      </xdr:txBody>
    </xdr:sp>
    <xdr:clientData/>
  </xdr:oneCellAnchor>
  <xdr:oneCellAnchor>
    <xdr:from>
      <xdr:col>4</xdr:col>
      <xdr:colOff>142875</xdr:colOff>
      <xdr:row>17</xdr:row>
      <xdr:rowOff>180975</xdr:rowOff>
    </xdr:from>
    <xdr:ext cx="1628775" cy="219075"/>
    <xdr:sp>
      <xdr:nvSpPr>
        <xdr:cNvPr id="8" name="AutoShape 8"/>
        <xdr:cNvSpPr>
          <a:spLocks/>
        </xdr:cNvSpPr>
      </xdr:nvSpPr>
      <xdr:spPr>
        <a:xfrm>
          <a:off x="3333750" y="5610225"/>
          <a:ext cx="1628775" cy="219075"/>
        </a:xfrm>
        <a:prstGeom prst="borderCallout1">
          <a:avLst>
            <a:gd name="adj1" fmla="val -77222"/>
            <a:gd name="adj2" fmla="val -554763"/>
            <a:gd name="adj3" fmla="val -54444"/>
            <a:gd name="adj4" fmla="val 7143"/>
          </a:avLst>
        </a:prstGeom>
        <a:solidFill>
          <a:srgbClr val="FF99CC"/>
        </a:solidFill>
        <a:ln w="9525" cmpd="sng">
          <a:solidFill>
            <a:srgbClr val="000000"/>
          </a:solidFill>
          <a:headEnd type="triangl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鋼材の種類毎に記入する。</a:t>
          </a:r>
        </a:p>
      </xdr:txBody>
    </xdr:sp>
    <xdr:clientData/>
  </xdr:oneCellAnchor>
  <xdr:twoCellAnchor>
    <xdr:from>
      <xdr:col>3</xdr:col>
      <xdr:colOff>57150</xdr:colOff>
      <xdr:row>4</xdr:row>
      <xdr:rowOff>38100</xdr:rowOff>
    </xdr:from>
    <xdr:to>
      <xdr:col>3</xdr:col>
      <xdr:colOff>133350</xdr:colOff>
      <xdr:row>16</xdr:row>
      <xdr:rowOff>266700</xdr:rowOff>
    </xdr:to>
    <xdr:sp>
      <xdr:nvSpPr>
        <xdr:cNvPr id="9" name="AutoShape 9"/>
        <xdr:cNvSpPr>
          <a:spLocks/>
        </xdr:cNvSpPr>
      </xdr:nvSpPr>
      <xdr:spPr>
        <a:xfrm>
          <a:off x="2752725" y="1257300"/>
          <a:ext cx="76200" cy="4114800"/>
        </a:xfrm>
        <a:prstGeom prst="rightBrace">
          <a:avLst>
            <a:gd name="adj" fmla="val 293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11</xdr:row>
      <xdr:rowOff>76200</xdr:rowOff>
    </xdr:from>
    <xdr:to>
      <xdr:col>17</xdr:col>
      <xdr:colOff>381000</xdr:colOff>
      <xdr:row>11</xdr:row>
      <xdr:rowOff>257175</xdr:rowOff>
    </xdr:to>
    <xdr:sp>
      <xdr:nvSpPr>
        <xdr:cNvPr id="1" name="AutoShape 1"/>
        <xdr:cNvSpPr>
          <a:spLocks/>
        </xdr:cNvSpPr>
      </xdr:nvSpPr>
      <xdr:spPr>
        <a:xfrm>
          <a:off x="12201525" y="3543300"/>
          <a:ext cx="2857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12</xdr:row>
      <xdr:rowOff>95250</xdr:rowOff>
    </xdr:from>
    <xdr:to>
      <xdr:col>17</xdr:col>
      <xdr:colOff>381000</xdr:colOff>
      <xdr:row>12</xdr:row>
      <xdr:rowOff>276225</xdr:rowOff>
    </xdr:to>
    <xdr:sp>
      <xdr:nvSpPr>
        <xdr:cNvPr id="2" name="AutoShape 2"/>
        <xdr:cNvSpPr>
          <a:spLocks/>
        </xdr:cNvSpPr>
      </xdr:nvSpPr>
      <xdr:spPr>
        <a:xfrm>
          <a:off x="12201525" y="3943350"/>
          <a:ext cx="2857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11</xdr:row>
      <xdr:rowOff>76200</xdr:rowOff>
    </xdr:from>
    <xdr:to>
      <xdr:col>19</xdr:col>
      <xdr:colOff>342900</xdr:colOff>
      <xdr:row>11</xdr:row>
      <xdr:rowOff>257175</xdr:rowOff>
    </xdr:to>
    <xdr:sp>
      <xdr:nvSpPr>
        <xdr:cNvPr id="3" name="AutoShape 3"/>
        <xdr:cNvSpPr>
          <a:spLocks/>
        </xdr:cNvSpPr>
      </xdr:nvSpPr>
      <xdr:spPr>
        <a:xfrm>
          <a:off x="15563850" y="3543300"/>
          <a:ext cx="2857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12</xdr:row>
      <xdr:rowOff>95250</xdr:rowOff>
    </xdr:from>
    <xdr:to>
      <xdr:col>19</xdr:col>
      <xdr:colOff>342900</xdr:colOff>
      <xdr:row>12</xdr:row>
      <xdr:rowOff>276225</xdr:rowOff>
    </xdr:to>
    <xdr:sp>
      <xdr:nvSpPr>
        <xdr:cNvPr id="4" name="AutoShape 4"/>
        <xdr:cNvSpPr>
          <a:spLocks/>
        </xdr:cNvSpPr>
      </xdr:nvSpPr>
      <xdr:spPr>
        <a:xfrm>
          <a:off x="15563850" y="3943350"/>
          <a:ext cx="2857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11</xdr:row>
      <xdr:rowOff>85725</xdr:rowOff>
    </xdr:from>
    <xdr:to>
      <xdr:col>21</xdr:col>
      <xdr:colOff>123825</xdr:colOff>
      <xdr:row>12</xdr:row>
      <xdr:rowOff>314325</xdr:rowOff>
    </xdr:to>
    <xdr:sp>
      <xdr:nvSpPr>
        <xdr:cNvPr id="5" name="AutoShape 5"/>
        <xdr:cNvSpPr>
          <a:spLocks/>
        </xdr:cNvSpPr>
      </xdr:nvSpPr>
      <xdr:spPr>
        <a:xfrm>
          <a:off x="16764000" y="3552825"/>
          <a:ext cx="381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26</xdr:row>
      <xdr:rowOff>76200</xdr:rowOff>
    </xdr:from>
    <xdr:to>
      <xdr:col>17</xdr:col>
      <xdr:colOff>381000</xdr:colOff>
      <xdr:row>26</xdr:row>
      <xdr:rowOff>257175</xdr:rowOff>
    </xdr:to>
    <xdr:sp>
      <xdr:nvSpPr>
        <xdr:cNvPr id="6" name="AutoShape 6"/>
        <xdr:cNvSpPr>
          <a:spLocks/>
        </xdr:cNvSpPr>
      </xdr:nvSpPr>
      <xdr:spPr>
        <a:xfrm>
          <a:off x="12201525" y="8258175"/>
          <a:ext cx="2857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27</xdr:row>
      <xdr:rowOff>95250</xdr:rowOff>
    </xdr:from>
    <xdr:to>
      <xdr:col>17</xdr:col>
      <xdr:colOff>381000</xdr:colOff>
      <xdr:row>27</xdr:row>
      <xdr:rowOff>276225</xdr:rowOff>
    </xdr:to>
    <xdr:sp>
      <xdr:nvSpPr>
        <xdr:cNvPr id="7" name="AutoShape 7"/>
        <xdr:cNvSpPr>
          <a:spLocks/>
        </xdr:cNvSpPr>
      </xdr:nvSpPr>
      <xdr:spPr>
        <a:xfrm>
          <a:off x="12201525" y="8658225"/>
          <a:ext cx="2857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26</xdr:row>
      <xdr:rowOff>76200</xdr:rowOff>
    </xdr:from>
    <xdr:to>
      <xdr:col>19</xdr:col>
      <xdr:colOff>342900</xdr:colOff>
      <xdr:row>26</xdr:row>
      <xdr:rowOff>257175</xdr:rowOff>
    </xdr:to>
    <xdr:sp>
      <xdr:nvSpPr>
        <xdr:cNvPr id="8" name="AutoShape 8"/>
        <xdr:cNvSpPr>
          <a:spLocks/>
        </xdr:cNvSpPr>
      </xdr:nvSpPr>
      <xdr:spPr>
        <a:xfrm>
          <a:off x="15563850" y="8258175"/>
          <a:ext cx="2857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27</xdr:row>
      <xdr:rowOff>95250</xdr:rowOff>
    </xdr:from>
    <xdr:to>
      <xdr:col>19</xdr:col>
      <xdr:colOff>342900</xdr:colOff>
      <xdr:row>27</xdr:row>
      <xdr:rowOff>276225</xdr:rowOff>
    </xdr:to>
    <xdr:sp>
      <xdr:nvSpPr>
        <xdr:cNvPr id="9" name="AutoShape 9"/>
        <xdr:cNvSpPr>
          <a:spLocks/>
        </xdr:cNvSpPr>
      </xdr:nvSpPr>
      <xdr:spPr>
        <a:xfrm>
          <a:off x="15563850" y="8658225"/>
          <a:ext cx="28575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26</xdr:row>
      <xdr:rowOff>85725</xdr:rowOff>
    </xdr:from>
    <xdr:to>
      <xdr:col>21</xdr:col>
      <xdr:colOff>123825</xdr:colOff>
      <xdr:row>27</xdr:row>
      <xdr:rowOff>314325</xdr:rowOff>
    </xdr:to>
    <xdr:sp>
      <xdr:nvSpPr>
        <xdr:cNvPr id="10" name="AutoShape 10"/>
        <xdr:cNvSpPr>
          <a:spLocks/>
        </xdr:cNvSpPr>
      </xdr:nvSpPr>
      <xdr:spPr>
        <a:xfrm>
          <a:off x="16764000" y="8267700"/>
          <a:ext cx="381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26</xdr:row>
      <xdr:rowOff>85725</xdr:rowOff>
    </xdr:from>
    <xdr:to>
      <xdr:col>21</xdr:col>
      <xdr:colOff>123825</xdr:colOff>
      <xdr:row>27</xdr:row>
      <xdr:rowOff>314325</xdr:rowOff>
    </xdr:to>
    <xdr:sp>
      <xdr:nvSpPr>
        <xdr:cNvPr id="11" name="AutoShape 11"/>
        <xdr:cNvSpPr>
          <a:spLocks/>
        </xdr:cNvSpPr>
      </xdr:nvSpPr>
      <xdr:spPr>
        <a:xfrm>
          <a:off x="16764000" y="8267700"/>
          <a:ext cx="381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11</xdr:row>
      <xdr:rowOff>85725</xdr:rowOff>
    </xdr:from>
    <xdr:to>
      <xdr:col>21</xdr:col>
      <xdr:colOff>123825</xdr:colOff>
      <xdr:row>12</xdr:row>
      <xdr:rowOff>314325</xdr:rowOff>
    </xdr:to>
    <xdr:sp>
      <xdr:nvSpPr>
        <xdr:cNvPr id="12" name="AutoShape 12"/>
        <xdr:cNvSpPr>
          <a:spLocks/>
        </xdr:cNvSpPr>
      </xdr:nvSpPr>
      <xdr:spPr>
        <a:xfrm>
          <a:off x="16764000" y="3552825"/>
          <a:ext cx="381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xdr:row>
      <xdr:rowOff>85725</xdr:rowOff>
    </xdr:from>
    <xdr:to>
      <xdr:col>21</xdr:col>
      <xdr:colOff>123825</xdr:colOff>
      <xdr:row>8</xdr:row>
      <xdr:rowOff>314325</xdr:rowOff>
    </xdr:to>
    <xdr:sp>
      <xdr:nvSpPr>
        <xdr:cNvPr id="13" name="AutoShape 13"/>
        <xdr:cNvSpPr>
          <a:spLocks/>
        </xdr:cNvSpPr>
      </xdr:nvSpPr>
      <xdr:spPr>
        <a:xfrm>
          <a:off x="16764000" y="2028825"/>
          <a:ext cx="381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xdr:row>
      <xdr:rowOff>85725</xdr:rowOff>
    </xdr:from>
    <xdr:to>
      <xdr:col>21</xdr:col>
      <xdr:colOff>123825</xdr:colOff>
      <xdr:row>8</xdr:row>
      <xdr:rowOff>314325</xdr:rowOff>
    </xdr:to>
    <xdr:sp>
      <xdr:nvSpPr>
        <xdr:cNvPr id="14" name="AutoShape 14"/>
        <xdr:cNvSpPr>
          <a:spLocks/>
        </xdr:cNvSpPr>
      </xdr:nvSpPr>
      <xdr:spPr>
        <a:xfrm>
          <a:off x="16764000" y="2028825"/>
          <a:ext cx="381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22</xdr:row>
      <xdr:rowOff>85725</xdr:rowOff>
    </xdr:from>
    <xdr:to>
      <xdr:col>21</xdr:col>
      <xdr:colOff>123825</xdr:colOff>
      <xdr:row>23</xdr:row>
      <xdr:rowOff>314325</xdr:rowOff>
    </xdr:to>
    <xdr:sp>
      <xdr:nvSpPr>
        <xdr:cNvPr id="15" name="AutoShape 15"/>
        <xdr:cNvSpPr>
          <a:spLocks/>
        </xdr:cNvSpPr>
      </xdr:nvSpPr>
      <xdr:spPr>
        <a:xfrm>
          <a:off x="16764000" y="6743700"/>
          <a:ext cx="381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22</xdr:row>
      <xdr:rowOff>85725</xdr:rowOff>
    </xdr:from>
    <xdr:to>
      <xdr:col>21</xdr:col>
      <xdr:colOff>123825</xdr:colOff>
      <xdr:row>23</xdr:row>
      <xdr:rowOff>314325</xdr:rowOff>
    </xdr:to>
    <xdr:sp>
      <xdr:nvSpPr>
        <xdr:cNvPr id="16" name="AutoShape 16"/>
        <xdr:cNvSpPr>
          <a:spLocks/>
        </xdr:cNvSpPr>
      </xdr:nvSpPr>
      <xdr:spPr>
        <a:xfrm>
          <a:off x="16764000" y="6743700"/>
          <a:ext cx="381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39</xdr:row>
      <xdr:rowOff>66675</xdr:rowOff>
    </xdr:from>
    <xdr:to>
      <xdr:col>12</xdr:col>
      <xdr:colOff>495300</xdr:colOff>
      <xdr:row>40</xdr:row>
      <xdr:rowOff>57150</xdr:rowOff>
    </xdr:to>
    <xdr:sp>
      <xdr:nvSpPr>
        <xdr:cNvPr id="17" name="AutoShape 17"/>
        <xdr:cNvSpPr>
          <a:spLocks/>
        </xdr:cNvSpPr>
      </xdr:nvSpPr>
      <xdr:spPr>
        <a:xfrm>
          <a:off x="8877300" y="11258550"/>
          <a:ext cx="285750" cy="180975"/>
        </a:xfrm>
        <a:prstGeom prst="rightArrow">
          <a:avLst>
            <a:gd name="adj" fmla="val 2412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xdr:colOff>
      <xdr:row>15</xdr:row>
      <xdr:rowOff>123825</xdr:rowOff>
    </xdr:from>
    <xdr:ext cx="3171825" cy="647700"/>
    <xdr:sp>
      <xdr:nvSpPr>
        <xdr:cNvPr id="18" name="AutoShape 18"/>
        <xdr:cNvSpPr>
          <a:spLocks/>
        </xdr:cNvSpPr>
      </xdr:nvSpPr>
      <xdr:spPr>
        <a:xfrm>
          <a:off x="66675" y="5038725"/>
          <a:ext cx="3171825" cy="647700"/>
        </a:xfrm>
        <a:prstGeom prst="wedgeRoundRectCallout">
          <a:avLst>
            <a:gd name="adj1" fmla="val 30925"/>
            <a:gd name="adj2" fmla="val -406560"/>
          </a:avLst>
        </a:prstGeom>
        <a:solidFill>
          <a:srgbClr val="FFCC99"/>
        </a:solidFill>
        <a:ln w="9525" cmpd="sng">
          <a:solidFill>
            <a:srgbClr val="00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「現場内建設機械に係わる数量」と「資材機運搬</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に係わる数量」について複数の申請が有った場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合は、列を変更して記入すること。</a:t>
          </a:r>
        </a:p>
      </xdr:txBody>
    </xdr:sp>
    <xdr:clientData/>
  </xdr:oneCellAnchor>
  <xdr:oneCellAnchor>
    <xdr:from>
      <xdr:col>18</xdr:col>
      <xdr:colOff>76200</xdr:colOff>
      <xdr:row>2</xdr:row>
      <xdr:rowOff>142875</xdr:rowOff>
    </xdr:from>
    <xdr:ext cx="3724275" cy="762000"/>
    <xdr:sp>
      <xdr:nvSpPr>
        <xdr:cNvPr id="19" name="AutoShape 19"/>
        <xdr:cNvSpPr>
          <a:spLocks/>
        </xdr:cNvSpPr>
      </xdr:nvSpPr>
      <xdr:spPr>
        <a:xfrm>
          <a:off x="12620625" y="638175"/>
          <a:ext cx="3724275" cy="762000"/>
        </a:xfrm>
        <a:prstGeom prst="borderCallout1">
          <a:avLst>
            <a:gd name="adj1" fmla="val -79583"/>
            <a:gd name="adj2" fmla="val 148060"/>
            <a:gd name="adj3" fmla="val -52046"/>
            <a:gd name="adj4" fmla="val -34615"/>
          </a:avLst>
        </a:prstGeom>
        <a:solidFill>
          <a:srgbClr val="FF99CC"/>
        </a:solidFill>
        <a:ln w="9525" cmpd="sng">
          <a:solidFill>
            <a:srgbClr val="000000"/>
          </a:solidFill>
          <a:headEnd type="triangl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①　　：未証明の購入数量</a:t>
          </a:r>
          <a:r>
            <a:rPr lang="en-US" cap="none" sz="900" b="0" i="0" u="none" baseline="0">
              <a:solidFill>
                <a:srgbClr val="000000"/>
              </a:solidFill>
              <a:latin typeface="ＭＳ Ｐゴシック"/>
              <a:ea typeface="ＭＳ Ｐゴシック"/>
              <a:cs typeface="ＭＳ Ｐゴシック"/>
            </a:rPr>
            <a:t>（現場場内建設機械に係わる数量内）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：契約月の翌月～工期末の前々月の実勢価格の平均値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の実勢価格の平均値）とし、発注者・受注者とも同単価を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計上すること。</a:t>
          </a:r>
        </a:p>
      </xdr:txBody>
    </xdr:sp>
    <xdr:clientData/>
  </xdr:oneCellAnchor>
  <xdr:oneCellAnchor>
    <xdr:from>
      <xdr:col>18</xdr:col>
      <xdr:colOff>142875</xdr:colOff>
      <xdr:row>13</xdr:row>
      <xdr:rowOff>314325</xdr:rowOff>
    </xdr:from>
    <xdr:ext cx="3981450" cy="733425"/>
    <xdr:sp>
      <xdr:nvSpPr>
        <xdr:cNvPr id="20" name="AutoShape 20"/>
        <xdr:cNvSpPr>
          <a:spLocks/>
        </xdr:cNvSpPr>
      </xdr:nvSpPr>
      <xdr:spPr>
        <a:xfrm>
          <a:off x="12687300" y="4543425"/>
          <a:ext cx="3981450" cy="733425"/>
        </a:xfrm>
        <a:prstGeom prst="borderCallout2">
          <a:avLst>
            <a:gd name="adj1" fmla="val -96000"/>
            <a:gd name="adj2" fmla="val -290750"/>
            <a:gd name="adj3" fmla="val -67518"/>
            <a:gd name="adj4" fmla="val -34416"/>
            <a:gd name="adj5" fmla="val -49990"/>
            <a:gd name="adj6" fmla="val -34416"/>
          </a:avLst>
        </a:prstGeom>
        <a:solidFill>
          <a:srgbClr val="FF99CC"/>
        </a:solidFill>
        <a:ln w="9525" cmpd="sng">
          <a:solidFill>
            <a:srgbClr val="000000"/>
          </a:solidFill>
          <a:headEnd type="triangl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：証明済みの各月の購入数量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現場内建設機械に係わる数量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：証明済みの各月の購入数量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資機材運搬に係わる数量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：当該数量を購入した際の購入価格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：購入月の実勢価格（翌月の「物価資料」の価格）</a:t>
          </a:r>
        </a:p>
      </xdr:txBody>
    </xdr:sp>
    <xdr:clientData/>
  </xdr:oneCellAnchor>
  <xdr:twoCellAnchor>
    <xdr:from>
      <xdr:col>15</xdr:col>
      <xdr:colOff>0</xdr:colOff>
      <xdr:row>7</xdr:row>
      <xdr:rowOff>28575</xdr:rowOff>
    </xdr:from>
    <xdr:to>
      <xdr:col>15</xdr:col>
      <xdr:colOff>171450</xdr:colOff>
      <xdr:row>10</xdr:row>
      <xdr:rowOff>371475</xdr:rowOff>
    </xdr:to>
    <xdr:sp>
      <xdr:nvSpPr>
        <xdr:cNvPr id="21" name="AutoShape 21"/>
        <xdr:cNvSpPr>
          <a:spLocks/>
        </xdr:cNvSpPr>
      </xdr:nvSpPr>
      <xdr:spPr>
        <a:xfrm>
          <a:off x="10725150" y="1971675"/>
          <a:ext cx="171450" cy="1485900"/>
        </a:xfrm>
        <a:prstGeom prst="rightBrace">
          <a:avLst>
            <a:gd name="adj1" fmla="val -43763"/>
            <a:gd name="adj2" fmla="val 7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7</xdr:row>
      <xdr:rowOff>9525</xdr:rowOff>
    </xdr:from>
    <xdr:to>
      <xdr:col>16</xdr:col>
      <xdr:colOff>171450</xdr:colOff>
      <xdr:row>10</xdr:row>
      <xdr:rowOff>371475</xdr:rowOff>
    </xdr:to>
    <xdr:sp>
      <xdr:nvSpPr>
        <xdr:cNvPr id="22" name="AutoShape 22"/>
        <xdr:cNvSpPr>
          <a:spLocks/>
        </xdr:cNvSpPr>
      </xdr:nvSpPr>
      <xdr:spPr>
        <a:xfrm>
          <a:off x="11496675" y="1952625"/>
          <a:ext cx="95250" cy="1504950"/>
        </a:xfrm>
        <a:prstGeom prst="rightBrace">
          <a:avLst>
            <a:gd name="adj1" fmla="val -45629"/>
            <a:gd name="adj2" fmla="val -29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66675</xdr:colOff>
      <xdr:row>17</xdr:row>
      <xdr:rowOff>104775</xdr:rowOff>
    </xdr:from>
    <xdr:ext cx="4800600" cy="981075"/>
    <xdr:sp>
      <xdr:nvSpPr>
        <xdr:cNvPr id="23" name="AutoShape 23"/>
        <xdr:cNvSpPr>
          <a:spLocks/>
        </xdr:cNvSpPr>
      </xdr:nvSpPr>
      <xdr:spPr>
        <a:xfrm>
          <a:off x="12611100" y="5362575"/>
          <a:ext cx="4800600" cy="981075"/>
        </a:xfrm>
        <a:prstGeom prst="wedgeRoundRectCallout">
          <a:avLst>
            <a:gd name="adj1" fmla="val -76189"/>
            <a:gd name="adj2" fmla="val 94662"/>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「購入数量（証明済み）」の合計金額が設計数量を超過している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場合は、「購入数量（未証明分）については計上できない。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（証明済み＋未証明分）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設計数量</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0</xdr:row>
      <xdr:rowOff>66675</xdr:rowOff>
    </xdr:from>
    <xdr:to>
      <xdr:col>34</xdr:col>
      <xdr:colOff>171450</xdr:colOff>
      <xdr:row>1</xdr:row>
      <xdr:rowOff>123825</xdr:rowOff>
    </xdr:to>
    <xdr:sp>
      <xdr:nvSpPr>
        <xdr:cNvPr id="1" name="テキスト ボックス 3"/>
        <xdr:cNvSpPr txBox="1">
          <a:spLocks noChangeArrowheads="1"/>
        </xdr:cNvSpPr>
      </xdr:nvSpPr>
      <xdr:spPr>
        <a:xfrm>
          <a:off x="3076575" y="66675"/>
          <a:ext cx="3238500" cy="2952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（天理市建設工事執行規則様式第</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号の</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51"/>
  <sheetViews>
    <sheetView tabSelected="1" view="pageBreakPreview" zoomScaleSheetLayoutView="100" zoomScalePageLayoutView="0" workbookViewId="0" topLeftCell="A1">
      <selection activeCell="B19" sqref="B19"/>
    </sheetView>
  </sheetViews>
  <sheetFormatPr defaultColWidth="9.00390625" defaultRowHeight="13.5"/>
  <cols>
    <col min="1" max="1" width="4.125" style="0" customWidth="1"/>
    <col min="9" max="9" width="13.50390625" style="0" bestFit="1" customWidth="1"/>
  </cols>
  <sheetData>
    <row r="2" spans="2:9" ht="18.75">
      <c r="B2" s="465" t="s">
        <v>324</v>
      </c>
      <c r="C2" s="465"/>
      <c r="D2" s="465"/>
      <c r="E2" s="465"/>
      <c r="F2" s="465"/>
      <c r="G2" s="465"/>
      <c r="H2" s="465"/>
      <c r="I2" s="465"/>
    </row>
    <row r="3" spans="1:8" ht="18.75">
      <c r="A3" s="131"/>
      <c r="B3" s="131"/>
      <c r="C3" s="131"/>
      <c r="D3" s="131"/>
      <c r="E3" s="131"/>
      <c r="F3" s="131"/>
      <c r="G3" s="131"/>
      <c r="H3" s="131"/>
    </row>
    <row r="4" ht="13.5">
      <c r="I4" s="17" t="s">
        <v>326</v>
      </c>
    </row>
    <row r="5" ht="13.5">
      <c r="I5" s="132"/>
    </row>
    <row r="6" ht="13.5">
      <c r="I6" s="132" t="s">
        <v>329</v>
      </c>
    </row>
    <row r="7" ht="13.5">
      <c r="I7" s="132" t="s">
        <v>373</v>
      </c>
    </row>
    <row r="8" s="134" customFormat="1" ht="13.5">
      <c r="I8" s="132"/>
    </row>
    <row r="9" ht="13.5">
      <c r="I9" s="132"/>
    </row>
    <row r="10" ht="13.5">
      <c r="I10" s="132"/>
    </row>
    <row r="11" ht="13.5">
      <c r="I11" s="132"/>
    </row>
    <row r="12" ht="13.5">
      <c r="I12" s="132"/>
    </row>
    <row r="13" ht="13.5">
      <c r="I13" s="132"/>
    </row>
    <row r="14" ht="13.5">
      <c r="I14" s="132" t="s">
        <v>333</v>
      </c>
    </row>
    <row r="15" ht="13.5">
      <c r="I15" s="132"/>
    </row>
    <row r="16" ht="13.5">
      <c r="I16" s="132"/>
    </row>
    <row r="17" ht="13.5">
      <c r="I17" s="132"/>
    </row>
    <row r="18" ht="13.5">
      <c r="I18" s="132"/>
    </row>
    <row r="19" ht="13.5">
      <c r="I19" s="132" t="s">
        <v>348</v>
      </c>
    </row>
    <row r="20" ht="13.5">
      <c r="I20" s="132" t="s">
        <v>372</v>
      </c>
    </row>
    <row r="21" ht="13.5">
      <c r="I21" s="132"/>
    </row>
    <row r="22" ht="13.5">
      <c r="I22" s="132"/>
    </row>
    <row r="23" ht="13.5">
      <c r="I23" s="132"/>
    </row>
    <row r="24" ht="13.5">
      <c r="I24" s="132"/>
    </row>
    <row r="25" ht="13.5">
      <c r="I25" s="132"/>
    </row>
    <row r="26" ht="13.5">
      <c r="I26" s="132"/>
    </row>
    <row r="27" ht="13.5">
      <c r="I27" s="132"/>
    </row>
    <row r="28" ht="13.5">
      <c r="I28" s="132"/>
    </row>
    <row r="29" ht="13.5">
      <c r="I29" s="132"/>
    </row>
    <row r="30" ht="13.5">
      <c r="I30" s="132"/>
    </row>
    <row r="31" ht="13.5">
      <c r="I31" s="132"/>
    </row>
    <row r="32" ht="13.5">
      <c r="I32" s="132"/>
    </row>
    <row r="33" ht="13.5">
      <c r="I33" s="132"/>
    </row>
    <row r="34" ht="13.5">
      <c r="I34" s="132"/>
    </row>
    <row r="35" ht="13.5">
      <c r="I35" s="132"/>
    </row>
    <row r="36" ht="13.5">
      <c r="I36" s="132"/>
    </row>
    <row r="37" ht="13.5">
      <c r="I37" s="132"/>
    </row>
    <row r="38" ht="13.5">
      <c r="I38" s="132"/>
    </row>
    <row r="39" ht="13.5">
      <c r="I39" s="132"/>
    </row>
    <row r="40" ht="13.5">
      <c r="I40" s="132"/>
    </row>
    <row r="41" ht="13.5">
      <c r="I41" s="132" t="s">
        <v>349</v>
      </c>
    </row>
    <row r="42" ht="13.5">
      <c r="I42" s="132"/>
    </row>
    <row r="43" ht="13.5">
      <c r="I43" s="132"/>
    </row>
    <row r="44" ht="13.5">
      <c r="I44" s="132"/>
    </row>
    <row r="45" ht="13.5">
      <c r="I45" s="132"/>
    </row>
    <row r="46" ht="13.5">
      <c r="I46" s="132"/>
    </row>
    <row r="47" ht="13.5">
      <c r="I47" s="132"/>
    </row>
    <row r="48" ht="13.5">
      <c r="I48" s="132"/>
    </row>
    <row r="49" ht="13.5">
      <c r="I49" s="132"/>
    </row>
    <row r="50" ht="13.5">
      <c r="H50" s="133"/>
    </row>
    <row r="51" spans="8:9" ht="13.5">
      <c r="H51" s="133"/>
      <c r="I51" s="132"/>
    </row>
  </sheetData>
  <sheetProtection/>
  <mergeCells count="1">
    <mergeCell ref="B2:I2"/>
  </mergeCells>
  <printOptions/>
  <pageMargins left="0.98" right="0.54" top="0.76" bottom="0.66" header="0.512" footer="0.51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R47"/>
  <sheetViews>
    <sheetView view="pageBreakPreview" zoomScaleSheetLayoutView="100" zoomScalePageLayoutView="0" workbookViewId="0" topLeftCell="A1">
      <selection activeCell="A1" sqref="A1"/>
    </sheetView>
  </sheetViews>
  <sheetFormatPr defaultColWidth="9.00390625" defaultRowHeight="13.5"/>
  <cols>
    <col min="1" max="1" width="2.625" style="88" customWidth="1"/>
    <col min="2" max="2" width="19.875" style="88" customWidth="1"/>
    <col min="3" max="6" width="9.00390625" style="88" customWidth="1"/>
    <col min="7" max="7" width="3.625" style="88" bestFit="1" customWidth="1"/>
    <col min="8" max="8" width="9.00390625" style="88" customWidth="1"/>
    <col min="9" max="9" width="2.875" style="88" bestFit="1" customWidth="1"/>
    <col min="10" max="10" width="9.00390625" style="88" customWidth="1"/>
    <col min="11" max="11" width="4.375" style="88" customWidth="1"/>
    <col min="12" max="12" width="9.00390625" style="88" customWidth="1"/>
    <col min="13" max="13" width="4.375" style="88" customWidth="1"/>
    <col min="14" max="14" width="9.00390625" style="88" customWidth="1"/>
    <col min="15" max="15" width="4.375" style="88" customWidth="1"/>
    <col min="16" max="16" width="9.00390625" style="88" customWidth="1"/>
    <col min="17" max="17" width="3.625" style="88" customWidth="1"/>
    <col min="18" max="18" width="9.00390625" style="88" customWidth="1"/>
    <col min="19" max="19" width="3.375" style="88" customWidth="1"/>
    <col min="20" max="16384" width="9.00390625" style="88" customWidth="1"/>
  </cols>
  <sheetData>
    <row r="1" ht="13.5">
      <c r="R1" s="89"/>
    </row>
    <row r="2" spans="2:4" ht="17.25">
      <c r="B2" s="519" t="s">
        <v>183</v>
      </c>
      <c r="C2" s="519"/>
      <c r="D2" s="519"/>
    </row>
    <row r="4" ht="13.5">
      <c r="R4" s="89"/>
    </row>
    <row r="5" spans="2:7" s="41" customFormat="1" ht="24">
      <c r="B5" s="116" t="s">
        <v>184</v>
      </c>
      <c r="C5" s="87"/>
      <c r="D5" s="87"/>
      <c r="E5" s="87"/>
      <c r="F5" s="87"/>
      <c r="G5" s="87"/>
    </row>
    <row r="7" spans="16:18" ht="14.25">
      <c r="P7" s="577" t="s">
        <v>185</v>
      </c>
      <c r="Q7" s="578"/>
      <c r="R7" s="579"/>
    </row>
    <row r="8" ht="13.5">
      <c r="B8" s="90" t="s">
        <v>186</v>
      </c>
    </row>
    <row r="9" ht="14.25" thickBot="1">
      <c r="R9" s="89" t="s">
        <v>157</v>
      </c>
    </row>
    <row r="10" spans="2:18" ht="14.25" thickBot="1">
      <c r="B10" s="117" t="s">
        <v>187</v>
      </c>
      <c r="C10" s="560" t="s">
        <v>188</v>
      </c>
      <c r="D10" s="561"/>
      <c r="E10" s="561"/>
      <c r="F10" s="562"/>
      <c r="G10" s="559" t="s">
        <v>189</v>
      </c>
      <c r="H10" s="555"/>
      <c r="I10" s="556" t="s">
        <v>568</v>
      </c>
      <c r="J10" s="557"/>
      <c r="K10" s="559" t="s">
        <v>190</v>
      </c>
      <c r="L10" s="555"/>
      <c r="M10" s="556" t="s">
        <v>568</v>
      </c>
      <c r="N10" s="557"/>
      <c r="O10" s="554" t="s">
        <v>191</v>
      </c>
      <c r="P10" s="555"/>
      <c r="Q10" s="556" t="s">
        <v>568</v>
      </c>
      <c r="R10" s="557"/>
    </row>
    <row r="11" spans="2:18" ht="13.5">
      <c r="B11" s="546" t="s">
        <v>192</v>
      </c>
      <c r="C11" s="547"/>
      <c r="D11" s="547"/>
      <c r="E11" s="548"/>
      <c r="F11" s="551" t="s">
        <v>193</v>
      </c>
      <c r="G11" s="552"/>
      <c r="H11" s="552"/>
      <c r="I11" s="552"/>
      <c r="J11" s="552"/>
      <c r="K11" s="552"/>
      <c r="L11" s="552"/>
      <c r="M11" s="552"/>
      <c r="N11" s="552"/>
      <c r="O11" s="552"/>
      <c r="P11" s="552"/>
      <c r="Q11" s="552"/>
      <c r="R11" s="553"/>
    </row>
    <row r="12" spans="2:18" ht="13.5">
      <c r="B12" s="545" t="s">
        <v>194</v>
      </c>
      <c r="C12" s="119" t="s">
        <v>164</v>
      </c>
      <c r="D12" s="119" t="s">
        <v>195</v>
      </c>
      <c r="E12" s="120" t="s">
        <v>196</v>
      </c>
      <c r="F12" s="558" t="s">
        <v>197</v>
      </c>
      <c r="G12" s="549" t="s">
        <v>198</v>
      </c>
      <c r="H12" s="550" t="s">
        <v>199</v>
      </c>
      <c r="I12" s="549" t="s">
        <v>200</v>
      </c>
      <c r="J12" s="550" t="s">
        <v>201</v>
      </c>
      <c r="K12" s="549" t="s">
        <v>202</v>
      </c>
      <c r="L12" s="550" t="s">
        <v>203</v>
      </c>
      <c r="M12" s="549" t="s">
        <v>204</v>
      </c>
      <c r="N12" s="550" t="s">
        <v>205</v>
      </c>
      <c r="O12" s="549" t="s">
        <v>206</v>
      </c>
      <c r="P12" s="121" t="s">
        <v>207</v>
      </c>
      <c r="Q12" s="549" t="s">
        <v>208</v>
      </c>
      <c r="R12" s="563" t="s">
        <v>411</v>
      </c>
    </row>
    <row r="13" spans="2:18" ht="13.5">
      <c r="B13" s="545"/>
      <c r="C13" s="119" t="s">
        <v>210</v>
      </c>
      <c r="D13" s="119" t="s">
        <v>231</v>
      </c>
      <c r="E13" s="120" t="s">
        <v>232</v>
      </c>
      <c r="F13" s="551"/>
      <c r="G13" s="549"/>
      <c r="H13" s="550"/>
      <c r="I13" s="549"/>
      <c r="J13" s="550"/>
      <c r="K13" s="549"/>
      <c r="L13" s="550"/>
      <c r="M13" s="549"/>
      <c r="N13" s="550"/>
      <c r="O13" s="549"/>
      <c r="P13" s="118" t="s">
        <v>211</v>
      </c>
      <c r="Q13" s="549"/>
      <c r="R13" s="564"/>
    </row>
    <row r="14" spans="2:18" ht="13.5">
      <c r="B14" s="122" t="s">
        <v>233</v>
      </c>
      <c r="C14" s="123">
        <v>30</v>
      </c>
      <c r="D14" s="124">
        <v>120</v>
      </c>
      <c r="E14" s="125">
        <v>29</v>
      </c>
      <c r="F14" s="126">
        <v>81000</v>
      </c>
      <c r="G14" s="127" t="s">
        <v>234</v>
      </c>
      <c r="H14" s="123">
        <v>0.7</v>
      </c>
      <c r="I14" s="127" t="s">
        <v>235</v>
      </c>
      <c r="J14" s="123"/>
      <c r="K14" s="127" t="s">
        <v>235</v>
      </c>
      <c r="L14" s="123"/>
      <c r="M14" s="127" t="s">
        <v>235</v>
      </c>
      <c r="N14" s="123"/>
      <c r="O14" s="127" t="s">
        <v>236</v>
      </c>
      <c r="P14" s="124">
        <v>1880</v>
      </c>
      <c r="Q14" s="127" t="s">
        <v>237</v>
      </c>
      <c r="R14" s="128">
        <f>+F14*(1+H14+J14+L14+N14)+P14</f>
        <v>139580</v>
      </c>
    </row>
    <row r="15" spans="2:18" ht="13.5">
      <c r="B15" s="122"/>
      <c r="C15" s="123"/>
      <c r="D15" s="124"/>
      <c r="E15" s="125"/>
      <c r="F15" s="126"/>
      <c r="G15" s="127" t="s">
        <v>234</v>
      </c>
      <c r="H15" s="123"/>
      <c r="I15" s="127" t="s">
        <v>235</v>
      </c>
      <c r="J15" s="123"/>
      <c r="K15" s="127" t="s">
        <v>235</v>
      </c>
      <c r="L15" s="123"/>
      <c r="M15" s="127" t="s">
        <v>235</v>
      </c>
      <c r="N15" s="123"/>
      <c r="O15" s="127" t="s">
        <v>236</v>
      </c>
      <c r="P15" s="124"/>
      <c r="Q15" s="127" t="s">
        <v>237</v>
      </c>
      <c r="R15" s="128">
        <f>+F15*(1+H15+J15+L15+N15)+P15</f>
        <v>0</v>
      </c>
    </row>
    <row r="16" spans="2:18" ht="13.5">
      <c r="B16" s="122"/>
      <c r="C16" s="123"/>
      <c r="D16" s="124"/>
      <c r="E16" s="125"/>
      <c r="F16" s="129"/>
      <c r="G16" s="127" t="s">
        <v>234</v>
      </c>
      <c r="H16" s="123"/>
      <c r="I16" s="127" t="s">
        <v>235</v>
      </c>
      <c r="J16" s="123"/>
      <c r="K16" s="127" t="s">
        <v>235</v>
      </c>
      <c r="L16" s="123"/>
      <c r="M16" s="127" t="s">
        <v>235</v>
      </c>
      <c r="N16" s="123"/>
      <c r="O16" s="127" t="s">
        <v>236</v>
      </c>
      <c r="P16" s="123"/>
      <c r="Q16" s="127" t="s">
        <v>237</v>
      </c>
      <c r="R16" s="128">
        <f>+F16*(1+H16+J16+L16+N16)+P16</f>
        <v>0</v>
      </c>
    </row>
    <row r="17" spans="2:18" ht="13.5">
      <c r="B17" s="122"/>
      <c r="C17" s="123"/>
      <c r="D17" s="124"/>
      <c r="E17" s="125"/>
      <c r="F17" s="129"/>
      <c r="G17" s="127" t="s">
        <v>234</v>
      </c>
      <c r="H17" s="123"/>
      <c r="I17" s="127" t="s">
        <v>235</v>
      </c>
      <c r="J17" s="123"/>
      <c r="K17" s="127" t="s">
        <v>235</v>
      </c>
      <c r="L17" s="123"/>
      <c r="M17" s="127" t="s">
        <v>235</v>
      </c>
      <c r="N17" s="123"/>
      <c r="O17" s="127" t="s">
        <v>236</v>
      </c>
      <c r="P17" s="123"/>
      <c r="Q17" s="127" t="s">
        <v>237</v>
      </c>
      <c r="R17" s="128">
        <f>+F17*(1+H17+J17+L17+N17)+P17</f>
        <v>0</v>
      </c>
    </row>
    <row r="18" spans="2:18" ht="13.5">
      <c r="B18" s="122"/>
      <c r="C18" s="123"/>
      <c r="D18" s="124"/>
      <c r="E18" s="125"/>
      <c r="F18" s="126"/>
      <c r="G18" s="127" t="s">
        <v>234</v>
      </c>
      <c r="H18" s="123"/>
      <c r="I18" s="127" t="s">
        <v>235</v>
      </c>
      <c r="J18" s="123"/>
      <c r="K18" s="127" t="s">
        <v>235</v>
      </c>
      <c r="L18" s="123"/>
      <c r="M18" s="127" t="s">
        <v>235</v>
      </c>
      <c r="N18" s="123"/>
      <c r="O18" s="127" t="s">
        <v>236</v>
      </c>
      <c r="P18" s="124"/>
      <c r="Q18" s="127" t="s">
        <v>237</v>
      </c>
      <c r="R18" s="128">
        <f>+F18*(1+H18+J18+L18+N18)+P18</f>
        <v>0</v>
      </c>
    </row>
    <row r="19" spans="2:18" ht="14.25" thickBot="1">
      <c r="B19" s="569"/>
      <c r="C19" s="570"/>
      <c r="D19" s="570"/>
      <c r="E19" s="570"/>
      <c r="F19" s="570"/>
      <c r="G19" s="570"/>
      <c r="H19" s="570"/>
      <c r="I19" s="570"/>
      <c r="J19" s="570"/>
      <c r="K19" s="570"/>
      <c r="L19" s="570"/>
      <c r="M19" s="570"/>
      <c r="N19" s="570"/>
      <c r="O19" s="567" t="s">
        <v>212</v>
      </c>
      <c r="P19" s="568"/>
      <c r="Q19" s="565">
        <f>SUM(R14:R18)</f>
        <v>139580</v>
      </c>
      <c r="R19" s="566"/>
    </row>
    <row r="22" ht="13.5">
      <c r="B22" s="90" t="s">
        <v>213</v>
      </c>
    </row>
    <row r="23" ht="14.25" thickBot="1">
      <c r="R23" s="89" t="s">
        <v>157</v>
      </c>
    </row>
    <row r="24" spans="2:18" ht="14.25" thickBot="1">
      <c r="B24" s="117" t="s">
        <v>187</v>
      </c>
      <c r="C24" s="560" t="s">
        <v>214</v>
      </c>
      <c r="D24" s="561"/>
      <c r="E24" s="561"/>
      <c r="F24" s="562"/>
      <c r="G24" s="559" t="s">
        <v>189</v>
      </c>
      <c r="H24" s="555"/>
      <c r="I24" s="556" t="s">
        <v>568</v>
      </c>
      <c r="J24" s="557"/>
      <c r="K24" s="559" t="s">
        <v>190</v>
      </c>
      <c r="L24" s="555"/>
      <c r="M24" s="556" t="s">
        <v>568</v>
      </c>
      <c r="N24" s="557"/>
      <c r="O24" s="554" t="s">
        <v>191</v>
      </c>
      <c r="P24" s="555"/>
      <c r="Q24" s="556" t="s">
        <v>568</v>
      </c>
      <c r="R24" s="557"/>
    </row>
    <row r="25" spans="2:18" ht="13.5">
      <c r="B25" s="546" t="s">
        <v>192</v>
      </c>
      <c r="C25" s="547"/>
      <c r="D25" s="547"/>
      <c r="E25" s="548"/>
      <c r="F25" s="551" t="s">
        <v>193</v>
      </c>
      <c r="G25" s="552"/>
      <c r="H25" s="552"/>
      <c r="I25" s="552"/>
      <c r="J25" s="552"/>
      <c r="K25" s="552"/>
      <c r="L25" s="552"/>
      <c r="M25" s="552"/>
      <c r="N25" s="552"/>
      <c r="O25" s="552"/>
      <c r="P25" s="552"/>
      <c r="Q25" s="552"/>
      <c r="R25" s="553"/>
    </row>
    <row r="26" spans="2:18" ht="13.5">
      <c r="B26" s="545" t="s">
        <v>194</v>
      </c>
      <c r="C26" s="119" t="s">
        <v>164</v>
      </c>
      <c r="D26" s="119" t="s">
        <v>195</v>
      </c>
      <c r="E26" s="120" t="s">
        <v>196</v>
      </c>
      <c r="F26" s="558" t="s">
        <v>197</v>
      </c>
      <c r="G26" s="549" t="s">
        <v>198</v>
      </c>
      <c r="H26" s="550" t="s">
        <v>199</v>
      </c>
      <c r="I26" s="549" t="s">
        <v>200</v>
      </c>
      <c r="J26" s="550" t="s">
        <v>201</v>
      </c>
      <c r="K26" s="549" t="s">
        <v>202</v>
      </c>
      <c r="L26" s="550" t="s">
        <v>203</v>
      </c>
      <c r="M26" s="549" t="s">
        <v>204</v>
      </c>
      <c r="N26" s="550" t="s">
        <v>205</v>
      </c>
      <c r="O26" s="549" t="s">
        <v>206</v>
      </c>
      <c r="P26" s="121" t="s">
        <v>207</v>
      </c>
      <c r="Q26" s="549" t="s">
        <v>208</v>
      </c>
      <c r="R26" s="563" t="s">
        <v>411</v>
      </c>
    </row>
    <row r="27" spans="2:18" ht="13.5">
      <c r="B27" s="545"/>
      <c r="C27" s="119" t="s">
        <v>210</v>
      </c>
      <c r="D27" s="119" t="s">
        <v>231</v>
      </c>
      <c r="E27" s="120" t="s">
        <v>232</v>
      </c>
      <c r="F27" s="551"/>
      <c r="G27" s="549"/>
      <c r="H27" s="550"/>
      <c r="I27" s="549"/>
      <c r="J27" s="550"/>
      <c r="K27" s="549"/>
      <c r="L27" s="550"/>
      <c r="M27" s="549"/>
      <c r="N27" s="550"/>
      <c r="O27" s="549"/>
      <c r="P27" s="118" t="s">
        <v>211</v>
      </c>
      <c r="Q27" s="549"/>
      <c r="R27" s="564"/>
    </row>
    <row r="28" spans="2:18" ht="13.5">
      <c r="B28" s="122" t="s">
        <v>233</v>
      </c>
      <c r="C28" s="123">
        <v>20</v>
      </c>
      <c r="D28" s="124">
        <v>30</v>
      </c>
      <c r="E28" s="125">
        <v>19.973</v>
      </c>
      <c r="F28" s="126">
        <v>42000</v>
      </c>
      <c r="G28" s="127" t="s">
        <v>234</v>
      </c>
      <c r="H28" s="123">
        <v>0.7</v>
      </c>
      <c r="I28" s="127" t="s">
        <v>235</v>
      </c>
      <c r="J28" s="123"/>
      <c r="K28" s="127" t="s">
        <v>235</v>
      </c>
      <c r="L28" s="123"/>
      <c r="M28" s="127" t="s">
        <v>235</v>
      </c>
      <c r="N28" s="123"/>
      <c r="O28" s="127" t="s">
        <v>236</v>
      </c>
      <c r="P28" s="124">
        <v>1335</v>
      </c>
      <c r="Q28" s="127" t="s">
        <v>237</v>
      </c>
      <c r="R28" s="128">
        <f>+F28*(1+H28+J28+L28+N28)+P28</f>
        <v>72735</v>
      </c>
    </row>
    <row r="29" spans="2:18" ht="13.5">
      <c r="B29" s="122" t="s">
        <v>238</v>
      </c>
      <c r="C29" s="123">
        <v>4</v>
      </c>
      <c r="D29" s="124">
        <v>30</v>
      </c>
      <c r="E29" s="125">
        <v>1.322</v>
      </c>
      <c r="F29" s="126">
        <v>18500</v>
      </c>
      <c r="G29" s="127" t="s">
        <v>234</v>
      </c>
      <c r="H29" s="123">
        <v>0.6</v>
      </c>
      <c r="I29" s="127" t="s">
        <v>235</v>
      </c>
      <c r="J29" s="123"/>
      <c r="K29" s="127" t="s">
        <v>235</v>
      </c>
      <c r="L29" s="123"/>
      <c r="M29" s="127" t="s">
        <v>235</v>
      </c>
      <c r="N29" s="123"/>
      <c r="O29" s="127" t="s">
        <v>236</v>
      </c>
      <c r="P29" s="124">
        <v>650</v>
      </c>
      <c r="Q29" s="127" t="s">
        <v>237</v>
      </c>
      <c r="R29" s="128">
        <f>+F29*(1+H29+J29+L29+N29)+P29</f>
        <v>30250</v>
      </c>
    </row>
    <row r="30" spans="2:18" ht="13.5">
      <c r="B30" s="122"/>
      <c r="C30" s="123"/>
      <c r="D30" s="124"/>
      <c r="E30" s="125"/>
      <c r="F30" s="129"/>
      <c r="G30" s="127" t="s">
        <v>234</v>
      </c>
      <c r="H30" s="123"/>
      <c r="I30" s="127" t="s">
        <v>235</v>
      </c>
      <c r="J30" s="123"/>
      <c r="K30" s="127" t="s">
        <v>235</v>
      </c>
      <c r="L30" s="123"/>
      <c r="M30" s="127" t="s">
        <v>235</v>
      </c>
      <c r="N30" s="123"/>
      <c r="O30" s="127" t="s">
        <v>236</v>
      </c>
      <c r="P30" s="123"/>
      <c r="Q30" s="127" t="s">
        <v>237</v>
      </c>
      <c r="R30" s="128">
        <f>+F30*(1+H30+J30+L30+N30)+P30</f>
        <v>0</v>
      </c>
    </row>
    <row r="31" spans="2:18" ht="13.5">
      <c r="B31" s="122"/>
      <c r="C31" s="123"/>
      <c r="D31" s="124"/>
      <c r="E31" s="125"/>
      <c r="F31" s="129"/>
      <c r="G31" s="127" t="s">
        <v>234</v>
      </c>
      <c r="H31" s="123"/>
      <c r="I31" s="127" t="s">
        <v>235</v>
      </c>
      <c r="J31" s="123"/>
      <c r="K31" s="127" t="s">
        <v>235</v>
      </c>
      <c r="L31" s="123"/>
      <c r="M31" s="127" t="s">
        <v>235</v>
      </c>
      <c r="N31" s="123"/>
      <c r="O31" s="127" t="s">
        <v>236</v>
      </c>
      <c r="P31" s="123"/>
      <c r="Q31" s="127" t="s">
        <v>237</v>
      </c>
      <c r="R31" s="128">
        <f>+F31*(1+H31+J31+L31+N31)+P31</f>
        <v>0</v>
      </c>
    </row>
    <row r="32" spans="2:18" ht="13.5">
      <c r="B32" s="122"/>
      <c r="C32" s="123"/>
      <c r="D32" s="124"/>
      <c r="E32" s="125"/>
      <c r="F32" s="126"/>
      <c r="G32" s="127" t="s">
        <v>234</v>
      </c>
      <c r="H32" s="123"/>
      <c r="I32" s="127" t="s">
        <v>235</v>
      </c>
      <c r="J32" s="123"/>
      <c r="K32" s="127" t="s">
        <v>235</v>
      </c>
      <c r="L32" s="123"/>
      <c r="M32" s="127" t="s">
        <v>235</v>
      </c>
      <c r="N32" s="123"/>
      <c r="O32" s="127" t="s">
        <v>236</v>
      </c>
      <c r="P32" s="124"/>
      <c r="Q32" s="127" t="s">
        <v>237</v>
      </c>
      <c r="R32" s="128">
        <f>+F32*(1+H32+J32+L32+N32)+P32</f>
        <v>0</v>
      </c>
    </row>
    <row r="33" spans="2:18" ht="14.25" thickBot="1">
      <c r="B33" s="569"/>
      <c r="C33" s="570"/>
      <c r="D33" s="570"/>
      <c r="E33" s="570"/>
      <c r="F33" s="570"/>
      <c r="G33" s="570"/>
      <c r="H33" s="570"/>
      <c r="I33" s="570"/>
      <c r="J33" s="570"/>
      <c r="K33" s="570"/>
      <c r="L33" s="570"/>
      <c r="M33" s="570"/>
      <c r="N33" s="570"/>
      <c r="O33" s="567" t="s">
        <v>212</v>
      </c>
      <c r="P33" s="568"/>
      <c r="Q33" s="565">
        <f>SUM(R28:R32)</f>
        <v>102985</v>
      </c>
      <c r="R33" s="566"/>
    </row>
    <row r="36" ht="13.5">
      <c r="B36" s="90" t="s">
        <v>215</v>
      </c>
    </row>
    <row r="37" ht="14.25" thickBot="1">
      <c r="R37" s="89" t="s">
        <v>157</v>
      </c>
    </row>
    <row r="38" spans="2:18" ht="14.25" thickBot="1">
      <c r="B38" s="117" t="s">
        <v>216</v>
      </c>
      <c r="C38" s="571" t="s">
        <v>217</v>
      </c>
      <c r="D38" s="561"/>
      <c r="E38" s="561"/>
      <c r="F38" s="562"/>
      <c r="G38" s="559" t="s">
        <v>218</v>
      </c>
      <c r="H38" s="555"/>
      <c r="I38" s="556" t="s">
        <v>568</v>
      </c>
      <c r="J38" s="557"/>
      <c r="K38" s="559" t="s">
        <v>190</v>
      </c>
      <c r="L38" s="555"/>
      <c r="M38" s="556" t="s">
        <v>568</v>
      </c>
      <c r="N38" s="557"/>
      <c r="O38" s="554" t="s">
        <v>219</v>
      </c>
      <c r="P38" s="555"/>
      <c r="Q38" s="556" t="s">
        <v>568</v>
      </c>
      <c r="R38" s="557"/>
    </row>
    <row r="39" spans="2:18" ht="13.5">
      <c r="B39" s="546" t="s">
        <v>192</v>
      </c>
      <c r="C39" s="547"/>
      <c r="D39" s="547"/>
      <c r="E39" s="548"/>
      <c r="F39" s="551" t="s">
        <v>193</v>
      </c>
      <c r="G39" s="552"/>
      <c r="H39" s="552"/>
      <c r="I39" s="552"/>
      <c r="J39" s="552"/>
      <c r="K39" s="552"/>
      <c r="L39" s="552"/>
      <c r="M39" s="552"/>
      <c r="N39" s="552"/>
      <c r="O39" s="552"/>
      <c r="P39" s="552"/>
      <c r="Q39" s="552"/>
      <c r="R39" s="553"/>
    </row>
    <row r="40" spans="2:18" ht="13.5">
      <c r="B40" s="545" t="s">
        <v>194</v>
      </c>
      <c r="C40" s="119" t="s">
        <v>164</v>
      </c>
      <c r="D40" s="119" t="s">
        <v>195</v>
      </c>
      <c r="E40" s="120" t="s">
        <v>220</v>
      </c>
      <c r="F40" s="580" t="s">
        <v>197</v>
      </c>
      <c r="G40" s="558"/>
      <c r="H40" s="550" t="s">
        <v>221</v>
      </c>
      <c r="I40" s="549" t="s">
        <v>222</v>
      </c>
      <c r="J40" s="550" t="s">
        <v>223</v>
      </c>
      <c r="K40" s="575" t="s">
        <v>198</v>
      </c>
      <c r="L40" s="550" t="s">
        <v>203</v>
      </c>
      <c r="M40" s="549" t="s">
        <v>204</v>
      </c>
      <c r="N40" s="550" t="s">
        <v>205</v>
      </c>
      <c r="O40" s="549" t="s">
        <v>206</v>
      </c>
      <c r="P40" s="574" t="s">
        <v>211</v>
      </c>
      <c r="Q40" s="549" t="s">
        <v>237</v>
      </c>
      <c r="R40" s="564" t="s">
        <v>209</v>
      </c>
    </row>
    <row r="41" spans="2:18" ht="13.5">
      <c r="B41" s="545"/>
      <c r="C41" s="119" t="s">
        <v>210</v>
      </c>
      <c r="D41" s="119" t="s">
        <v>231</v>
      </c>
      <c r="E41" s="120" t="s">
        <v>224</v>
      </c>
      <c r="F41" s="581"/>
      <c r="G41" s="551"/>
      <c r="H41" s="550"/>
      <c r="I41" s="549"/>
      <c r="J41" s="550"/>
      <c r="K41" s="576"/>
      <c r="L41" s="550"/>
      <c r="M41" s="549"/>
      <c r="N41" s="550"/>
      <c r="O41" s="549"/>
      <c r="P41" s="552"/>
      <c r="Q41" s="549"/>
      <c r="R41" s="564"/>
    </row>
    <row r="42" spans="2:18" ht="13.5">
      <c r="B42" s="122" t="s">
        <v>233</v>
      </c>
      <c r="C42" s="123">
        <v>20</v>
      </c>
      <c r="D42" s="124">
        <v>40</v>
      </c>
      <c r="E42" s="125">
        <v>5</v>
      </c>
      <c r="F42" s="572" t="s">
        <v>225</v>
      </c>
      <c r="G42" s="573"/>
      <c r="H42" s="123">
        <v>95</v>
      </c>
      <c r="I42" s="127" t="s">
        <v>226</v>
      </c>
      <c r="J42" s="123">
        <v>4000</v>
      </c>
      <c r="K42" s="127" t="s">
        <v>227</v>
      </c>
      <c r="L42" s="123"/>
      <c r="M42" s="127" t="s">
        <v>228</v>
      </c>
      <c r="N42" s="123"/>
      <c r="O42" s="127" t="s">
        <v>229</v>
      </c>
      <c r="P42" s="124"/>
      <c r="Q42" s="127" t="s">
        <v>230</v>
      </c>
      <c r="R42" s="128">
        <f>+H42*J42*(1+L42+N42)+P42</f>
        <v>380000</v>
      </c>
    </row>
    <row r="43" spans="2:18" ht="13.5">
      <c r="B43" s="122"/>
      <c r="C43" s="123"/>
      <c r="D43" s="124"/>
      <c r="E43" s="125"/>
      <c r="F43" s="572"/>
      <c r="G43" s="573"/>
      <c r="H43" s="123"/>
      <c r="I43" s="127" t="s">
        <v>226</v>
      </c>
      <c r="J43" s="123"/>
      <c r="K43" s="127" t="s">
        <v>227</v>
      </c>
      <c r="L43" s="123"/>
      <c r="M43" s="127" t="s">
        <v>228</v>
      </c>
      <c r="N43" s="123"/>
      <c r="O43" s="127" t="s">
        <v>229</v>
      </c>
      <c r="P43" s="124"/>
      <c r="Q43" s="127" t="s">
        <v>230</v>
      </c>
      <c r="R43" s="128">
        <f>+H43*J43*(1+L43+N43)+P43</f>
        <v>0</v>
      </c>
    </row>
    <row r="44" spans="2:18" ht="13.5">
      <c r="B44" s="122"/>
      <c r="C44" s="123"/>
      <c r="D44" s="124"/>
      <c r="E44" s="125"/>
      <c r="F44" s="572"/>
      <c r="G44" s="573"/>
      <c r="H44" s="123"/>
      <c r="I44" s="127" t="s">
        <v>226</v>
      </c>
      <c r="J44" s="123"/>
      <c r="K44" s="127" t="s">
        <v>227</v>
      </c>
      <c r="L44" s="123"/>
      <c r="M44" s="127" t="s">
        <v>228</v>
      </c>
      <c r="N44" s="123"/>
      <c r="O44" s="127" t="s">
        <v>229</v>
      </c>
      <c r="P44" s="124"/>
      <c r="Q44" s="127" t="s">
        <v>230</v>
      </c>
      <c r="R44" s="128">
        <f>+H44*J44*(1+L44+N44)+P44</f>
        <v>0</v>
      </c>
    </row>
    <row r="45" spans="2:18" ht="13.5">
      <c r="B45" s="122"/>
      <c r="C45" s="123"/>
      <c r="D45" s="124"/>
      <c r="E45" s="125"/>
      <c r="F45" s="572"/>
      <c r="G45" s="573"/>
      <c r="H45" s="123"/>
      <c r="I45" s="127" t="s">
        <v>226</v>
      </c>
      <c r="J45" s="123"/>
      <c r="K45" s="127" t="s">
        <v>227</v>
      </c>
      <c r="L45" s="123"/>
      <c r="M45" s="127" t="s">
        <v>228</v>
      </c>
      <c r="N45" s="123"/>
      <c r="O45" s="127" t="s">
        <v>229</v>
      </c>
      <c r="P45" s="124"/>
      <c r="Q45" s="127" t="s">
        <v>230</v>
      </c>
      <c r="R45" s="128">
        <f>+H45*J45*(1+L45+N45)+P45</f>
        <v>0</v>
      </c>
    </row>
    <row r="46" spans="2:18" ht="13.5">
      <c r="B46" s="122"/>
      <c r="C46" s="123"/>
      <c r="D46" s="124"/>
      <c r="E46" s="125"/>
      <c r="F46" s="572"/>
      <c r="G46" s="573"/>
      <c r="H46" s="123"/>
      <c r="I46" s="127" t="s">
        <v>226</v>
      </c>
      <c r="J46" s="123"/>
      <c r="K46" s="127" t="s">
        <v>227</v>
      </c>
      <c r="L46" s="123"/>
      <c r="M46" s="127" t="s">
        <v>228</v>
      </c>
      <c r="N46" s="123"/>
      <c r="O46" s="127" t="s">
        <v>229</v>
      </c>
      <c r="P46" s="124"/>
      <c r="Q46" s="127" t="s">
        <v>230</v>
      </c>
      <c r="R46" s="128">
        <f>+H46*J46*(1+L46+N46)+P46</f>
        <v>0</v>
      </c>
    </row>
    <row r="47" spans="2:18" ht="14.25" thickBot="1">
      <c r="B47" s="569"/>
      <c r="C47" s="570"/>
      <c r="D47" s="570"/>
      <c r="E47" s="570"/>
      <c r="F47" s="570"/>
      <c r="G47" s="570"/>
      <c r="H47" s="570"/>
      <c r="I47" s="570"/>
      <c r="J47" s="570"/>
      <c r="K47" s="570"/>
      <c r="L47" s="570"/>
      <c r="M47" s="570"/>
      <c r="N47" s="570"/>
      <c r="O47" s="567" t="s">
        <v>212</v>
      </c>
      <c r="P47" s="568"/>
      <c r="Q47" s="565">
        <f>SUM(R42:R46)</f>
        <v>380000</v>
      </c>
      <c r="R47" s="566"/>
    </row>
  </sheetData>
  <sheetProtection/>
  <mergeCells count="82">
    <mergeCell ref="B2:D2"/>
    <mergeCell ref="P7:R7"/>
    <mergeCell ref="F40:G41"/>
    <mergeCell ref="F43:G43"/>
    <mergeCell ref="R40:R41"/>
    <mergeCell ref="B33:N33"/>
    <mergeCell ref="B39:E39"/>
    <mergeCell ref="F39:R39"/>
    <mergeCell ref="B40:B41"/>
    <mergeCell ref="M40:M41"/>
    <mergeCell ref="P40:P41"/>
    <mergeCell ref="H40:H41"/>
    <mergeCell ref="I40:I41"/>
    <mergeCell ref="J40:J41"/>
    <mergeCell ref="K40:K41"/>
    <mergeCell ref="L40:L41"/>
    <mergeCell ref="F45:G45"/>
    <mergeCell ref="B47:N47"/>
    <mergeCell ref="O47:P47"/>
    <mergeCell ref="Q47:R47"/>
    <mergeCell ref="F46:G46"/>
    <mergeCell ref="N40:N41"/>
    <mergeCell ref="F44:G44"/>
    <mergeCell ref="F42:G42"/>
    <mergeCell ref="O40:O41"/>
    <mergeCell ref="Q40:Q41"/>
    <mergeCell ref="O33:P33"/>
    <mergeCell ref="Q33:R33"/>
    <mergeCell ref="C38:F38"/>
    <mergeCell ref="G38:H38"/>
    <mergeCell ref="I38:J38"/>
    <mergeCell ref="K38:L38"/>
    <mergeCell ref="M38:N38"/>
    <mergeCell ref="O38:P38"/>
    <mergeCell ref="Q38:R38"/>
    <mergeCell ref="R26:R27"/>
    <mergeCell ref="Q19:R19"/>
    <mergeCell ref="O19:P19"/>
    <mergeCell ref="B19:N19"/>
    <mergeCell ref="M26:M27"/>
    <mergeCell ref="N26:N27"/>
    <mergeCell ref="O26:O27"/>
    <mergeCell ref="Q26:Q27"/>
    <mergeCell ref="B25:E25"/>
    <mergeCell ref="F25:R25"/>
    <mergeCell ref="B26:B27"/>
    <mergeCell ref="F26:F27"/>
    <mergeCell ref="G26:G27"/>
    <mergeCell ref="H26:H27"/>
    <mergeCell ref="I26:I27"/>
    <mergeCell ref="J26:J27"/>
    <mergeCell ref="K26:K27"/>
    <mergeCell ref="L26:L27"/>
    <mergeCell ref="C24:F24"/>
    <mergeCell ref="G24:H24"/>
    <mergeCell ref="I24:J24"/>
    <mergeCell ref="K24:L24"/>
    <mergeCell ref="M24:N24"/>
    <mergeCell ref="O24:P24"/>
    <mergeCell ref="Q24:R24"/>
    <mergeCell ref="R12:R13"/>
    <mergeCell ref="Q12:Q13"/>
    <mergeCell ref="I12:I13"/>
    <mergeCell ref="J12:J13"/>
    <mergeCell ref="O10:P10"/>
    <mergeCell ref="Q10:R10"/>
    <mergeCell ref="F12:F13"/>
    <mergeCell ref="K10:L10"/>
    <mergeCell ref="M10:N10"/>
    <mergeCell ref="G10:H10"/>
    <mergeCell ref="C10:F10"/>
    <mergeCell ref="I10:J10"/>
    <mergeCell ref="B12:B13"/>
    <mergeCell ref="B11:E11"/>
    <mergeCell ref="O12:O13"/>
    <mergeCell ref="L12:L13"/>
    <mergeCell ref="N12:N13"/>
    <mergeCell ref="K12:K13"/>
    <mergeCell ref="M12:M13"/>
    <mergeCell ref="G12:G13"/>
    <mergeCell ref="H12:H13"/>
    <mergeCell ref="F11:R11"/>
  </mergeCells>
  <dataValidations count="2">
    <dataValidation type="list" allowBlank="1" showInputMessage="1" showErrorMessage="1" sqref="P7">
      <formula1>"概算金額算定用,単品スライド協議用"</formula1>
    </dataValidation>
    <dataValidation type="list" allowBlank="1" showInputMessage="1" showErrorMessage="1" sqref="B2:D2">
      <formula1>"様式1-6(単品スライド増額)概算金額算定用,様式6-6(単品スライド増額)協議用"</formula1>
    </dataValidation>
  </dataValidations>
  <printOptions/>
  <pageMargins left="0.75" right="0.51" top="1" bottom="1" header="0.512" footer="0.512"/>
  <pageSetup fitToHeight="1" fitToWidth="1" horizontalDpi="600" verticalDpi="600" orientation="portrait" paperSize="9" scale="67" r:id="rId2"/>
  <legacyDrawing r:id="rId1"/>
</worksheet>
</file>

<file path=xl/worksheets/sheet11.xml><?xml version="1.0" encoding="utf-8"?>
<worksheet xmlns="http://schemas.openxmlformats.org/spreadsheetml/2006/main" xmlns:r="http://schemas.openxmlformats.org/officeDocument/2006/relationships">
  <dimension ref="B2:F116"/>
  <sheetViews>
    <sheetView view="pageBreakPreview" zoomScaleSheetLayoutView="100" zoomScalePageLayoutView="0" workbookViewId="0" topLeftCell="A76">
      <selection activeCell="A1" sqref="A1"/>
    </sheetView>
  </sheetViews>
  <sheetFormatPr defaultColWidth="9.00390625" defaultRowHeight="13.5"/>
  <cols>
    <col min="1" max="1" width="3.125" style="434" customWidth="1"/>
    <col min="2" max="2" width="11.75390625" style="434" customWidth="1"/>
    <col min="3" max="3" width="17.25390625" style="434" customWidth="1"/>
    <col min="4" max="4" width="7.50390625" style="434" bestFit="1" customWidth="1"/>
    <col min="5" max="5" width="9.00390625" style="434" customWidth="1"/>
    <col min="6" max="6" width="30.50390625" style="434" customWidth="1"/>
    <col min="7" max="7" width="3.00390625" style="434" customWidth="1"/>
    <col min="8" max="16384" width="9.00390625" style="434" customWidth="1"/>
  </cols>
  <sheetData>
    <row r="2" spans="2:4" ht="17.25">
      <c r="B2" s="519" t="s">
        <v>239</v>
      </c>
      <c r="C2" s="519"/>
      <c r="D2" s="519"/>
    </row>
    <row r="5" ht="24">
      <c r="B5" s="116" t="s">
        <v>240</v>
      </c>
    </row>
    <row r="7" ht="14.25">
      <c r="B7" s="130" t="s">
        <v>241</v>
      </c>
    </row>
    <row r="9" spans="2:6" ht="13.5">
      <c r="B9" s="582" t="s">
        <v>303</v>
      </c>
      <c r="C9" s="582"/>
      <c r="D9" s="582"/>
      <c r="E9" s="582"/>
      <c r="F9" s="582"/>
    </row>
    <row r="10" spans="2:6" ht="13.5">
      <c r="B10" s="582"/>
      <c r="C10" s="582"/>
      <c r="D10" s="582"/>
      <c r="E10" s="582"/>
      <c r="F10" s="582"/>
    </row>
    <row r="11" spans="2:6" ht="13.5">
      <c r="B11" s="435"/>
      <c r="C11" s="435"/>
      <c r="D11" s="435"/>
      <c r="E11" s="435"/>
      <c r="F11" s="435"/>
    </row>
    <row r="12" spans="2:3" ht="13.5">
      <c r="B12" s="90" t="s">
        <v>304</v>
      </c>
      <c r="C12" s="90"/>
    </row>
    <row r="13" ht="14.25" thickBot="1">
      <c r="F13" s="436" t="s">
        <v>157</v>
      </c>
    </row>
    <row r="14" spans="2:6" ht="14.25" thickBot="1">
      <c r="B14" s="583" t="s">
        <v>242</v>
      </c>
      <c r="C14" s="584"/>
      <c r="D14" s="585" t="s">
        <v>305</v>
      </c>
      <c r="E14" s="585"/>
      <c r="F14" s="586"/>
    </row>
    <row r="15" spans="2:6" ht="14.25" thickBot="1">
      <c r="B15" s="437" t="s">
        <v>243</v>
      </c>
      <c r="C15" s="439" t="s">
        <v>306</v>
      </c>
      <c r="D15" s="438" t="s">
        <v>111</v>
      </c>
      <c r="E15" s="438" t="s">
        <v>112</v>
      </c>
      <c r="F15" s="440" t="s">
        <v>244</v>
      </c>
    </row>
    <row r="16" spans="2:6" ht="13.5">
      <c r="B16" s="587" t="s">
        <v>245</v>
      </c>
      <c r="C16" s="588"/>
      <c r="D16" s="442" t="s">
        <v>246</v>
      </c>
      <c r="E16" s="441">
        <v>5</v>
      </c>
      <c r="F16" s="443" t="s">
        <v>247</v>
      </c>
    </row>
    <row r="17" spans="2:6" ht="13.5">
      <c r="B17" s="589" t="s">
        <v>248</v>
      </c>
      <c r="C17" s="590"/>
      <c r="D17" s="445" t="s">
        <v>249</v>
      </c>
      <c r="E17" s="444">
        <v>40</v>
      </c>
      <c r="F17" s="446" t="s">
        <v>250</v>
      </c>
    </row>
    <row r="18" spans="2:6" ht="13.5">
      <c r="B18" s="589" t="s">
        <v>251</v>
      </c>
      <c r="C18" s="590"/>
      <c r="D18" s="445" t="s">
        <v>252</v>
      </c>
      <c r="E18" s="444">
        <v>246</v>
      </c>
      <c r="F18" s="446" t="s">
        <v>253</v>
      </c>
    </row>
    <row r="19" spans="2:6" ht="13.5">
      <c r="B19" s="589" t="s">
        <v>254</v>
      </c>
      <c r="C19" s="590"/>
      <c r="D19" s="445" t="s">
        <v>255</v>
      </c>
      <c r="E19" s="447">
        <v>0.05</v>
      </c>
      <c r="F19" s="446" t="s">
        <v>256</v>
      </c>
    </row>
    <row r="20" spans="2:6" ht="13.5">
      <c r="B20" s="589" t="s">
        <v>257</v>
      </c>
      <c r="C20" s="590"/>
      <c r="D20" s="445" t="s">
        <v>258</v>
      </c>
      <c r="E20" s="444">
        <v>4.6</v>
      </c>
      <c r="F20" s="446" t="s">
        <v>259</v>
      </c>
    </row>
    <row r="21" spans="2:6" ht="13.5">
      <c r="B21" s="589" t="s">
        <v>260</v>
      </c>
      <c r="C21" s="590"/>
      <c r="D21" s="445" t="s">
        <v>258</v>
      </c>
      <c r="E21" s="448">
        <v>5000</v>
      </c>
      <c r="F21" s="446" t="s">
        <v>261</v>
      </c>
    </row>
    <row r="22" spans="2:6" ht="14.25" thickBot="1">
      <c r="B22" s="591" t="s">
        <v>262</v>
      </c>
      <c r="C22" s="592"/>
      <c r="D22" s="449" t="s">
        <v>263</v>
      </c>
      <c r="E22" s="450">
        <f>+E16/E17*IF(E18*E19&lt;0,ROUND(E18*E19,3),IF(E18*E19&lt;1,ROUND(E18*E19,2),IF(E18*E19&lt;10,ROUND(E18*E19,1),IF(E18*E19&lt;100,ROUND(E18*E19,0),0))))*ROUND(E21/E20,0)</f>
        <v>1630.5</v>
      </c>
      <c r="F22" s="451" t="s">
        <v>264</v>
      </c>
    </row>
    <row r="23" ht="13.5">
      <c r="B23" s="434" t="s">
        <v>265</v>
      </c>
    </row>
    <row r="24" ht="13.5">
      <c r="B24" s="434" t="s">
        <v>266</v>
      </c>
    </row>
    <row r="28" spans="2:6" ht="13.5">
      <c r="B28" s="582" t="s">
        <v>267</v>
      </c>
      <c r="C28" s="582"/>
      <c r="D28" s="582"/>
      <c r="E28" s="582"/>
      <c r="F28" s="582"/>
    </row>
    <row r="29" spans="2:6" ht="13.5">
      <c r="B29" s="582"/>
      <c r="C29" s="582"/>
      <c r="D29" s="582"/>
      <c r="E29" s="582"/>
      <c r="F29" s="582"/>
    </row>
    <row r="30" spans="2:6" ht="13.5">
      <c r="B30" s="435"/>
      <c r="C30" s="435"/>
      <c r="D30" s="435"/>
      <c r="E30" s="435"/>
      <c r="F30" s="435"/>
    </row>
    <row r="31" ht="13.5">
      <c r="B31" s="90" t="s">
        <v>268</v>
      </c>
    </row>
    <row r="32" ht="14.25" thickBot="1">
      <c r="F32" s="436" t="s">
        <v>157</v>
      </c>
    </row>
    <row r="33" spans="2:6" ht="14.25" thickBot="1">
      <c r="B33" s="583" t="s">
        <v>269</v>
      </c>
      <c r="C33" s="584"/>
      <c r="D33" s="585" t="s">
        <v>270</v>
      </c>
      <c r="E33" s="585"/>
      <c r="F33" s="586"/>
    </row>
    <row r="34" spans="2:6" ht="14.25" thickBot="1">
      <c r="B34" s="437" t="s">
        <v>243</v>
      </c>
      <c r="C34" s="439" t="s">
        <v>271</v>
      </c>
      <c r="D34" s="438" t="s">
        <v>111</v>
      </c>
      <c r="E34" s="438" t="s">
        <v>112</v>
      </c>
      <c r="F34" s="440" t="s">
        <v>272</v>
      </c>
    </row>
    <row r="35" spans="2:6" ht="13.5">
      <c r="B35" s="587" t="s">
        <v>245</v>
      </c>
      <c r="C35" s="588"/>
      <c r="D35" s="442" t="s">
        <v>246</v>
      </c>
      <c r="E35" s="441">
        <v>15</v>
      </c>
      <c r="F35" s="443" t="s">
        <v>565</v>
      </c>
    </row>
    <row r="36" spans="2:6" ht="13.5">
      <c r="B36" s="589" t="s">
        <v>273</v>
      </c>
      <c r="C36" s="590"/>
      <c r="D36" s="445" t="s">
        <v>249</v>
      </c>
      <c r="E36" s="444">
        <v>30</v>
      </c>
      <c r="F36" s="446" t="s">
        <v>274</v>
      </c>
    </row>
    <row r="37" spans="2:6" ht="13.5">
      <c r="B37" s="589" t="s">
        <v>251</v>
      </c>
      <c r="C37" s="590"/>
      <c r="D37" s="445" t="s">
        <v>252</v>
      </c>
      <c r="E37" s="444">
        <v>235</v>
      </c>
      <c r="F37" s="446" t="s">
        <v>253</v>
      </c>
    </row>
    <row r="38" spans="2:6" ht="13.5">
      <c r="B38" s="589" t="s">
        <v>254</v>
      </c>
      <c r="C38" s="590"/>
      <c r="D38" s="445" t="s">
        <v>255</v>
      </c>
      <c r="E38" s="447">
        <v>0.075</v>
      </c>
      <c r="F38" s="446" t="s">
        <v>256</v>
      </c>
    </row>
    <row r="39" spans="2:6" ht="13.5">
      <c r="B39" s="589" t="s">
        <v>275</v>
      </c>
      <c r="C39" s="590"/>
      <c r="D39" s="445" t="s">
        <v>276</v>
      </c>
      <c r="E39" s="444">
        <v>1</v>
      </c>
      <c r="F39" s="446"/>
    </row>
    <row r="40" spans="2:6" ht="13.5">
      <c r="B40" s="589" t="s">
        <v>277</v>
      </c>
      <c r="C40" s="590"/>
      <c r="D40" s="445" t="s">
        <v>278</v>
      </c>
      <c r="E40" s="444">
        <v>2</v>
      </c>
      <c r="F40" s="446"/>
    </row>
    <row r="41" spans="2:6" ht="14.25" thickBot="1">
      <c r="B41" s="591" t="s">
        <v>279</v>
      </c>
      <c r="C41" s="592"/>
      <c r="D41" s="449" t="s">
        <v>280</v>
      </c>
      <c r="E41" s="450">
        <f>+E35/E36*IF(E37*E38&lt;0,ROUND(E37*E38,3),IF(E37*E38&lt;1,ROUND(E37*E38,2),IF(E37*E38&lt;10,ROUND(E37*E38,1),IF(E37*E38&lt;100,ROUND(E37*E38,0),0))))*E39*E40</f>
        <v>18</v>
      </c>
      <c r="F41" s="451" t="s">
        <v>281</v>
      </c>
    </row>
    <row r="42" ht="13.5">
      <c r="B42" s="434" t="s">
        <v>282</v>
      </c>
    </row>
    <row r="43" ht="13.5">
      <c r="F43" s="452"/>
    </row>
    <row r="44" ht="13.5">
      <c r="F44" s="452"/>
    </row>
    <row r="46" ht="13.5">
      <c r="B46" s="90" t="s">
        <v>283</v>
      </c>
    </row>
    <row r="47" ht="13.5">
      <c r="B47" s="90"/>
    </row>
    <row r="48" ht="13.5">
      <c r="B48" s="90" t="s">
        <v>284</v>
      </c>
    </row>
    <row r="49" ht="14.25" thickBot="1">
      <c r="F49" s="436" t="s">
        <v>157</v>
      </c>
    </row>
    <row r="50" spans="2:6" ht="14.25" thickBot="1">
      <c r="B50" s="583" t="s">
        <v>269</v>
      </c>
      <c r="C50" s="584"/>
      <c r="D50" s="585" t="s">
        <v>285</v>
      </c>
      <c r="E50" s="585"/>
      <c r="F50" s="586"/>
    </row>
    <row r="51" spans="2:6" ht="14.25" thickBot="1">
      <c r="B51" s="437" t="s">
        <v>243</v>
      </c>
      <c r="C51" s="439" t="s">
        <v>286</v>
      </c>
      <c r="D51" s="438" t="s">
        <v>111</v>
      </c>
      <c r="E51" s="438" t="s">
        <v>112</v>
      </c>
      <c r="F51" s="440" t="s">
        <v>272</v>
      </c>
    </row>
    <row r="52" spans="2:6" ht="13.5">
      <c r="B52" s="587" t="s">
        <v>245</v>
      </c>
      <c r="C52" s="588"/>
      <c r="D52" s="442" t="s">
        <v>246</v>
      </c>
      <c r="E52" s="441">
        <v>100</v>
      </c>
      <c r="F52" s="443" t="s">
        <v>565</v>
      </c>
    </row>
    <row r="53" spans="2:6" ht="13.5">
      <c r="B53" s="589" t="s">
        <v>273</v>
      </c>
      <c r="C53" s="590"/>
      <c r="D53" s="445" t="s">
        <v>249</v>
      </c>
      <c r="E53" s="444">
        <v>30</v>
      </c>
      <c r="F53" s="446" t="s">
        <v>274</v>
      </c>
    </row>
    <row r="54" spans="2:6" ht="13.5">
      <c r="B54" s="589" t="s">
        <v>251</v>
      </c>
      <c r="C54" s="590"/>
      <c r="D54" s="445" t="s">
        <v>252</v>
      </c>
      <c r="E54" s="444">
        <v>235</v>
      </c>
      <c r="F54" s="446" t="s">
        <v>253</v>
      </c>
    </row>
    <row r="55" spans="2:6" ht="13.5">
      <c r="B55" s="589" t="s">
        <v>254</v>
      </c>
      <c r="C55" s="590"/>
      <c r="D55" s="445" t="s">
        <v>255</v>
      </c>
      <c r="E55" s="447">
        <v>0.075</v>
      </c>
      <c r="F55" s="446" t="s">
        <v>256</v>
      </c>
    </row>
    <row r="56" spans="2:6" ht="13.5">
      <c r="B56" s="589" t="s">
        <v>275</v>
      </c>
      <c r="C56" s="590"/>
      <c r="D56" s="445" t="s">
        <v>276</v>
      </c>
      <c r="E56" s="444">
        <v>1</v>
      </c>
      <c r="F56" s="446"/>
    </row>
    <row r="57" spans="2:6" ht="13.5">
      <c r="B57" s="589" t="s">
        <v>277</v>
      </c>
      <c r="C57" s="590"/>
      <c r="D57" s="445" t="s">
        <v>278</v>
      </c>
      <c r="E57" s="444">
        <v>2</v>
      </c>
      <c r="F57" s="446"/>
    </row>
    <row r="58" spans="2:6" ht="14.25" thickBot="1">
      <c r="B58" s="591" t="s">
        <v>279</v>
      </c>
      <c r="C58" s="592"/>
      <c r="D58" s="449" t="s">
        <v>280</v>
      </c>
      <c r="E58" s="450">
        <f>+E52/E53*IF(E54*E55&lt;0,ROUND(E54*E55,3),IF(E54*E55&lt;1,ROUND(E54*E55,2),IF(E54*E55&lt;10,ROUND(E54*E55,1),IF(E54*E55&lt;100,ROUND(E54*E55,0),0))))*E56*E57</f>
        <v>120</v>
      </c>
      <c r="F58" s="451" t="s">
        <v>281</v>
      </c>
    </row>
    <row r="59" ht="13.5">
      <c r="B59" s="434" t="s">
        <v>282</v>
      </c>
    </row>
    <row r="63" ht="13.5">
      <c r="B63" s="90" t="s">
        <v>287</v>
      </c>
    </row>
    <row r="64" ht="14.25" thickBot="1">
      <c r="F64" s="436" t="s">
        <v>157</v>
      </c>
    </row>
    <row r="65" spans="2:6" ht="14.25" thickBot="1">
      <c r="B65" s="583" t="s">
        <v>288</v>
      </c>
      <c r="C65" s="584"/>
      <c r="D65" s="585" t="s">
        <v>289</v>
      </c>
      <c r="E65" s="585"/>
      <c r="F65" s="586"/>
    </row>
    <row r="66" spans="2:6" ht="14.25" thickBot="1">
      <c r="B66" s="437" t="s">
        <v>243</v>
      </c>
      <c r="C66" s="439" t="s">
        <v>307</v>
      </c>
      <c r="D66" s="438" t="s">
        <v>111</v>
      </c>
      <c r="E66" s="438" t="s">
        <v>112</v>
      </c>
      <c r="F66" s="440" t="s">
        <v>272</v>
      </c>
    </row>
    <row r="67" spans="2:6" ht="13.5">
      <c r="B67" s="587" t="s">
        <v>245</v>
      </c>
      <c r="C67" s="588"/>
      <c r="D67" s="442" t="s">
        <v>246</v>
      </c>
      <c r="E67" s="441">
        <v>90</v>
      </c>
      <c r="F67" s="443" t="s">
        <v>565</v>
      </c>
    </row>
    <row r="68" spans="2:6" ht="13.5">
      <c r="B68" s="589" t="s">
        <v>273</v>
      </c>
      <c r="C68" s="590"/>
      <c r="D68" s="445" t="s">
        <v>249</v>
      </c>
      <c r="E68" s="444">
        <v>30</v>
      </c>
      <c r="F68" s="446" t="s">
        <v>274</v>
      </c>
    </row>
    <row r="69" spans="2:6" ht="13.5">
      <c r="B69" s="589" t="s">
        <v>251</v>
      </c>
      <c r="C69" s="590"/>
      <c r="D69" s="445" t="s">
        <v>252</v>
      </c>
      <c r="E69" s="444">
        <v>235</v>
      </c>
      <c r="F69" s="446" t="s">
        <v>253</v>
      </c>
    </row>
    <row r="70" spans="2:6" ht="13.5">
      <c r="B70" s="589" t="s">
        <v>254</v>
      </c>
      <c r="C70" s="590"/>
      <c r="D70" s="445" t="s">
        <v>255</v>
      </c>
      <c r="E70" s="447">
        <v>0.075</v>
      </c>
      <c r="F70" s="446" t="s">
        <v>256</v>
      </c>
    </row>
    <row r="71" spans="2:6" ht="13.5">
      <c r="B71" s="589" t="s">
        <v>275</v>
      </c>
      <c r="C71" s="590"/>
      <c r="D71" s="445" t="s">
        <v>276</v>
      </c>
      <c r="E71" s="444">
        <v>5</v>
      </c>
      <c r="F71" s="446"/>
    </row>
    <row r="72" spans="2:6" ht="13.5">
      <c r="B72" s="589" t="s">
        <v>277</v>
      </c>
      <c r="C72" s="590"/>
      <c r="D72" s="445" t="s">
        <v>278</v>
      </c>
      <c r="E72" s="444">
        <v>2</v>
      </c>
      <c r="F72" s="446"/>
    </row>
    <row r="73" spans="2:6" ht="14.25" thickBot="1">
      <c r="B73" s="591" t="s">
        <v>279</v>
      </c>
      <c r="C73" s="592"/>
      <c r="D73" s="449" t="s">
        <v>280</v>
      </c>
      <c r="E73" s="450">
        <f>+E67/E68*IF(E69*E70&lt;0,ROUND(E69*E70,3),IF(E69*E70&lt;1,ROUND(E69*E70,2),IF(E69*E70&lt;10,ROUND(E69*E70,1),IF(E69*E70&lt;100,ROUND(E69*E70,0),0))))*E71*E72</f>
        <v>540</v>
      </c>
      <c r="F73" s="451" t="s">
        <v>281</v>
      </c>
    </row>
    <row r="74" ht="13.5">
      <c r="B74" s="434" t="s">
        <v>282</v>
      </c>
    </row>
    <row r="76" ht="13.5">
      <c r="B76" s="90" t="s">
        <v>290</v>
      </c>
    </row>
    <row r="77" ht="14.25" thickBot="1">
      <c r="F77" s="436" t="s">
        <v>157</v>
      </c>
    </row>
    <row r="78" spans="2:6" ht="14.25" thickBot="1">
      <c r="B78" s="583" t="s">
        <v>269</v>
      </c>
      <c r="C78" s="584"/>
      <c r="D78" s="585" t="s">
        <v>291</v>
      </c>
      <c r="E78" s="585"/>
      <c r="F78" s="586"/>
    </row>
    <row r="79" spans="2:6" ht="14.25" thickBot="1">
      <c r="B79" s="437" t="s">
        <v>243</v>
      </c>
      <c r="C79" s="439" t="s">
        <v>292</v>
      </c>
      <c r="D79" s="438" t="s">
        <v>111</v>
      </c>
      <c r="E79" s="438" t="s">
        <v>112</v>
      </c>
      <c r="F79" s="440" t="s">
        <v>272</v>
      </c>
    </row>
    <row r="80" spans="2:6" ht="13.5">
      <c r="B80" s="587" t="s">
        <v>293</v>
      </c>
      <c r="C80" s="588"/>
      <c r="D80" s="442" t="s">
        <v>246</v>
      </c>
      <c r="E80" s="441">
        <v>66</v>
      </c>
      <c r="F80" s="443" t="s">
        <v>294</v>
      </c>
    </row>
    <row r="81" spans="2:6" ht="13.5">
      <c r="B81" s="589" t="s">
        <v>273</v>
      </c>
      <c r="C81" s="590"/>
      <c r="D81" s="445" t="s">
        <v>249</v>
      </c>
      <c r="E81" s="444">
        <v>30</v>
      </c>
      <c r="F81" s="446" t="s">
        <v>295</v>
      </c>
    </row>
    <row r="82" spans="2:6" ht="13.5">
      <c r="B82" s="589" t="s">
        <v>251</v>
      </c>
      <c r="C82" s="590"/>
      <c r="D82" s="445" t="s">
        <v>252</v>
      </c>
      <c r="E82" s="444">
        <v>235</v>
      </c>
      <c r="F82" s="446" t="s">
        <v>253</v>
      </c>
    </row>
    <row r="83" spans="2:6" ht="13.5">
      <c r="B83" s="589" t="s">
        <v>254</v>
      </c>
      <c r="C83" s="590"/>
      <c r="D83" s="445" t="s">
        <v>255</v>
      </c>
      <c r="E83" s="447">
        <v>0.075</v>
      </c>
      <c r="F83" s="446" t="s">
        <v>256</v>
      </c>
    </row>
    <row r="84" spans="2:6" ht="13.5">
      <c r="B84" s="589" t="s">
        <v>296</v>
      </c>
      <c r="C84" s="590"/>
      <c r="D84" s="445" t="s">
        <v>276</v>
      </c>
      <c r="E84" s="444">
        <v>1</v>
      </c>
      <c r="F84" s="446"/>
    </row>
    <row r="85" spans="2:6" ht="14.25" thickBot="1">
      <c r="B85" s="591" t="s">
        <v>279</v>
      </c>
      <c r="C85" s="592"/>
      <c r="D85" s="449" t="s">
        <v>280</v>
      </c>
      <c r="E85" s="450">
        <f>+E80/E81*IF(E82*E83&lt;0,ROUND(E82*E83,3),IF(E82*E83&lt;1,ROUND(E82*E83,2),IF(E82*E83&lt;10,ROUND(E82*E83,1),IF(E82*E83&lt;100,ROUND(E82*E83,0),0))))*E84</f>
        <v>39.6</v>
      </c>
      <c r="F85" s="451" t="s">
        <v>281</v>
      </c>
    </row>
    <row r="86" spans="2:6" ht="14.25" thickBot="1">
      <c r="B86" s="437" t="s">
        <v>243</v>
      </c>
      <c r="C86" s="439" t="s">
        <v>308</v>
      </c>
      <c r="D86" s="438" t="s">
        <v>111</v>
      </c>
      <c r="E86" s="438" t="s">
        <v>112</v>
      </c>
      <c r="F86" s="440" t="s">
        <v>272</v>
      </c>
    </row>
    <row r="87" spans="2:6" ht="13.5">
      <c r="B87" s="587" t="s">
        <v>293</v>
      </c>
      <c r="C87" s="588"/>
      <c r="D87" s="442" t="s">
        <v>246</v>
      </c>
      <c r="E87" s="441">
        <f>+E80</f>
        <v>66</v>
      </c>
      <c r="F87" s="443" t="s">
        <v>294</v>
      </c>
    </row>
    <row r="88" spans="2:6" ht="13.5">
      <c r="B88" s="589" t="s">
        <v>273</v>
      </c>
      <c r="C88" s="590"/>
      <c r="D88" s="445" t="s">
        <v>249</v>
      </c>
      <c r="E88" s="441">
        <f>+E81</f>
        <v>30</v>
      </c>
      <c r="F88" s="446" t="s">
        <v>295</v>
      </c>
    </row>
    <row r="89" spans="2:6" ht="13.5">
      <c r="B89" s="589" t="s">
        <v>251</v>
      </c>
      <c r="C89" s="590"/>
      <c r="D89" s="445" t="s">
        <v>252</v>
      </c>
      <c r="E89" s="441">
        <v>137</v>
      </c>
      <c r="F89" s="446" t="s">
        <v>253</v>
      </c>
    </row>
    <row r="90" spans="2:6" ht="13.5">
      <c r="B90" s="589" t="s">
        <v>254</v>
      </c>
      <c r="C90" s="590"/>
      <c r="D90" s="445" t="s">
        <v>255</v>
      </c>
      <c r="E90" s="441">
        <v>0.05</v>
      </c>
      <c r="F90" s="446" t="s">
        <v>256</v>
      </c>
    </row>
    <row r="91" spans="2:6" ht="13.5">
      <c r="B91" s="589" t="s">
        <v>296</v>
      </c>
      <c r="C91" s="590"/>
      <c r="D91" s="445" t="s">
        <v>276</v>
      </c>
      <c r="E91" s="441">
        <f>+E84</f>
        <v>1</v>
      </c>
      <c r="F91" s="446"/>
    </row>
    <row r="92" spans="2:6" ht="14.25" thickBot="1">
      <c r="B92" s="591" t="s">
        <v>279</v>
      </c>
      <c r="C92" s="592"/>
      <c r="D92" s="449" t="s">
        <v>280</v>
      </c>
      <c r="E92" s="450">
        <f>+E87/E88*IF(E89*E90&lt;0,ROUND(E89*E90,3),IF(E89*E90&lt;1,ROUND(E89*E90,2),IF(E89*E90&lt;10,ROUND(E89*E90,1),IF(E89*E90&lt;100,ROUND(E89*E90,0),0))))*E91</f>
        <v>15.180000000000001</v>
      </c>
      <c r="F92" s="451" t="s">
        <v>281</v>
      </c>
    </row>
    <row r="93" spans="2:6" ht="14.25" thickBot="1">
      <c r="B93" s="593" t="s">
        <v>297</v>
      </c>
      <c r="C93" s="594"/>
      <c r="D93" s="449" t="s">
        <v>263</v>
      </c>
      <c r="E93" s="453">
        <f>+E92+E85</f>
        <v>54.78</v>
      </c>
      <c r="F93" s="451" t="s">
        <v>264</v>
      </c>
    </row>
    <row r="94" ht="13.5">
      <c r="B94" s="434" t="s">
        <v>282</v>
      </c>
    </row>
    <row r="96" ht="13.5">
      <c r="B96" s="90" t="s">
        <v>298</v>
      </c>
    </row>
    <row r="97" ht="13.5">
      <c r="B97" s="90"/>
    </row>
    <row r="98" ht="13.5">
      <c r="B98" s="90" t="s">
        <v>299</v>
      </c>
    </row>
    <row r="99" ht="14.25" thickBot="1">
      <c r="F99" s="436" t="s">
        <v>157</v>
      </c>
    </row>
    <row r="100" spans="2:6" ht="14.25" thickBot="1">
      <c r="B100" s="583" t="s">
        <v>300</v>
      </c>
      <c r="C100" s="584"/>
      <c r="D100" s="585" t="s">
        <v>301</v>
      </c>
      <c r="E100" s="585"/>
      <c r="F100" s="586"/>
    </row>
    <row r="101" spans="2:6" ht="14.25" thickBot="1">
      <c r="B101" s="437" t="s">
        <v>243</v>
      </c>
      <c r="C101" s="439" t="s">
        <v>292</v>
      </c>
      <c r="D101" s="438" t="s">
        <v>111</v>
      </c>
      <c r="E101" s="438" t="s">
        <v>112</v>
      </c>
      <c r="F101" s="440" t="s">
        <v>272</v>
      </c>
    </row>
    <row r="102" spans="2:6" ht="13.5">
      <c r="B102" s="587" t="s">
        <v>293</v>
      </c>
      <c r="C102" s="588"/>
      <c r="D102" s="442" t="s">
        <v>246</v>
      </c>
      <c r="E102" s="441">
        <v>120</v>
      </c>
      <c r="F102" s="446" t="s">
        <v>302</v>
      </c>
    </row>
    <row r="103" spans="2:6" ht="13.5">
      <c r="B103" s="589" t="s">
        <v>273</v>
      </c>
      <c r="C103" s="590"/>
      <c r="D103" s="445" t="s">
        <v>249</v>
      </c>
      <c r="E103" s="444">
        <v>30</v>
      </c>
      <c r="F103" s="446" t="s">
        <v>274</v>
      </c>
    </row>
    <row r="104" spans="2:6" ht="13.5">
      <c r="B104" s="589" t="s">
        <v>251</v>
      </c>
      <c r="C104" s="590"/>
      <c r="D104" s="445" t="s">
        <v>252</v>
      </c>
      <c r="E104" s="444">
        <v>235</v>
      </c>
      <c r="F104" s="446" t="s">
        <v>253</v>
      </c>
    </row>
    <row r="105" spans="2:6" ht="13.5">
      <c r="B105" s="589" t="s">
        <v>254</v>
      </c>
      <c r="C105" s="590"/>
      <c r="D105" s="445" t="s">
        <v>255</v>
      </c>
      <c r="E105" s="447">
        <v>0.075</v>
      </c>
      <c r="F105" s="446" t="s">
        <v>256</v>
      </c>
    </row>
    <row r="106" spans="2:6" ht="13.5">
      <c r="B106" s="589" t="s">
        <v>275</v>
      </c>
      <c r="C106" s="590"/>
      <c r="D106" s="445" t="s">
        <v>276</v>
      </c>
      <c r="E106" s="444">
        <v>8</v>
      </c>
      <c r="F106" s="446"/>
    </row>
    <row r="107" spans="2:6" ht="14.25" thickBot="1">
      <c r="B107" s="591" t="s">
        <v>279</v>
      </c>
      <c r="C107" s="592"/>
      <c r="D107" s="449" t="s">
        <v>280</v>
      </c>
      <c r="E107" s="450">
        <f>+E102/E103*IF(E104*E105&lt;0,ROUND(E104*E105,3),IF(E104*E105&lt;1,ROUND(E104*E105,2),IF(E104*E105&lt;10,ROUND(E104*E105,1),IF(E104*E105&lt;100,ROUND(E104*E105,0),0))))*E106</f>
        <v>576</v>
      </c>
      <c r="F107" s="451" t="s">
        <v>281</v>
      </c>
    </row>
    <row r="108" spans="2:6" ht="14.25" thickBot="1">
      <c r="B108" s="437" t="s">
        <v>243</v>
      </c>
      <c r="C108" s="439" t="s">
        <v>309</v>
      </c>
      <c r="D108" s="438" t="s">
        <v>111</v>
      </c>
      <c r="E108" s="438" t="s">
        <v>112</v>
      </c>
      <c r="F108" s="440" t="s">
        <v>272</v>
      </c>
    </row>
    <row r="109" spans="2:6" ht="13.5">
      <c r="B109" s="587" t="s">
        <v>293</v>
      </c>
      <c r="C109" s="588"/>
      <c r="D109" s="442" t="s">
        <v>246</v>
      </c>
      <c r="E109" s="441">
        <f>+E102</f>
        <v>120</v>
      </c>
      <c r="F109" s="446" t="s">
        <v>302</v>
      </c>
    </row>
    <row r="110" spans="2:6" ht="13.5">
      <c r="B110" s="589" t="s">
        <v>273</v>
      </c>
      <c r="C110" s="590"/>
      <c r="D110" s="445" t="s">
        <v>249</v>
      </c>
      <c r="E110" s="441">
        <f>+E103</f>
        <v>30</v>
      </c>
      <c r="F110" s="446" t="s">
        <v>274</v>
      </c>
    </row>
    <row r="111" spans="2:6" ht="13.5">
      <c r="B111" s="589" t="s">
        <v>251</v>
      </c>
      <c r="C111" s="590"/>
      <c r="D111" s="445" t="s">
        <v>252</v>
      </c>
      <c r="E111" s="441">
        <v>257</v>
      </c>
      <c r="F111" s="446" t="s">
        <v>253</v>
      </c>
    </row>
    <row r="112" spans="2:6" ht="13.5">
      <c r="B112" s="589" t="s">
        <v>254</v>
      </c>
      <c r="C112" s="590"/>
      <c r="D112" s="445" t="s">
        <v>255</v>
      </c>
      <c r="E112" s="441">
        <v>0.05</v>
      </c>
      <c r="F112" s="446" t="s">
        <v>256</v>
      </c>
    </row>
    <row r="113" spans="2:6" ht="13.5">
      <c r="B113" s="589" t="s">
        <v>275</v>
      </c>
      <c r="C113" s="590"/>
      <c r="D113" s="445" t="s">
        <v>276</v>
      </c>
      <c r="E113" s="441">
        <v>1</v>
      </c>
      <c r="F113" s="446"/>
    </row>
    <row r="114" spans="2:6" ht="14.25" thickBot="1">
      <c r="B114" s="591" t="s">
        <v>279</v>
      </c>
      <c r="C114" s="592"/>
      <c r="D114" s="449" t="s">
        <v>280</v>
      </c>
      <c r="E114" s="450">
        <f>+E109/E110*IF(E111*E112&lt;0,ROUND(E111*E112,3),IF(E111*E112&lt;1,ROUND(E111*E112,2),IF(E111*E112&lt;10,ROUND(E111*E112,1),IF(E111*E112&lt;100,ROUND(E111*E112,0),0))))*E113</f>
        <v>52</v>
      </c>
      <c r="F114" s="451" t="s">
        <v>281</v>
      </c>
    </row>
    <row r="115" spans="2:6" ht="14.25" thickBot="1">
      <c r="B115" s="593" t="s">
        <v>297</v>
      </c>
      <c r="C115" s="594"/>
      <c r="D115" s="449" t="s">
        <v>263</v>
      </c>
      <c r="E115" s="453">
        <f>+E114+E107</f>
        <v>628</v>
      </c>
      <c r="F115" s="451" t="s">
        <v>264</v>
      </c>
    </row>
    <row r="116" ht="13.5">
      <c r="B116" s="434" t="s">
        <v>282</v>
      </c>
    </row>
  </sheetData>
  <sheetProtection/>
  <mergeCells count="69">
    <mergeCell ref="B2:D2"/>
    <mergeCell ref="B115:C115"/>
    <mergeCell ref="B109:C109"/>
    <mergeCell ref="B110:C110"/>
    <mergeCell ref="B111:C111"/>
    <mergeCell ref="B112:C112"/>
    <mergeCell ref="B106:C106"/>
    <mergeCell ref="B107:C107"/>
    <mergeCell ref="B113:C113"/>
    <mergeCell ref="B114:C114"/>
    <mergeCell ref="D100:F100"/>
    <mergeCell ref="B104:C104"/>
    <mergeCell ref="B105:C105"/>
    <mergeCell ref="B85:C85"/>
    <mergeCell ref="B87:C87"/>
    <mergeCell ref="B88:C88"/>
    <mergeCell ref="B103:C103"/>
    <mergeCell ref="B89:C89"/>
    <mergeCell ref="B90:C90"/>
    <mergeCell ref="B91:C91"/>
    <mergeCell ref="B102:C102"/>
    <mergeCell ref="B92:C92"/>
    <mergeCell ref="B93:C93"/>
    <mergeCell ref="B81:C81"/>
    <mergeCell ref="B82:C82"/>
    <mergeCell ref="B83:C83"/>
    <mergeCell ref="B84:C84"/>
    <mergeCell ref="B100:C100"/>
    <mergeCell ref="B73:C73"/>
    <mergeCell ref="B78:C78"/>
    <mergeCell ref="D78:F78"/>
    <mergeCell ref="B80:C80"/>
    <mergeCell ref="B69:C69"/>
    <mergeCell ref="B70:C70"/>
    <mergeCell ref="B71:C71"/>
    <mergeCell ref="B72:C72"/>
    <mergeCell ref="B65:C65"/>
    <mergeCell ref="D65:F65"/>
    <mergeCell ref="B67:C67"/>
    <mergeCell ref="B68:C68"/>
    <mergeCell ref="D50:F50"/>
    <mergeCell ref="B52:C52"/>
    <mergeCell ref="B53:C53"/>
    <mergeCell ref="B41:C41"/>
    <mergeCell ref="B50:C50"/>
    <mergeCell ref="B58:C58"/>
    <mergeCell ref="B55:C55"/>
    <mergeCell ref="B56:C56"/>
    <mergeCell ref="B57:C57"/>
    <mergeCell ref="B54:C54"/>
    <mergeCell ref="B36:C36"/>
    <mergeCell ref="B37:C37"/>
    <mergeCell ref="B38:C38"/>
    <mergeCell ref="B39:C39"/>
    <mergeCell ref="B40:C40"/>
    <mergeCell ref="B20:C20"/>
    <mergeCell ref="B21:C21"/>
    <mergeCell ref="B35:C35"/>
    <mergeCell ref="B22:C22"/>
    <mergeCell ref="B9:F10"/>
    <mergeCell ref="B28:F29"/>
    <mergeCell ref="B33:C33"/>
    <mergeCell ref="D33:F33"/>
    <mergeCell ref="B14:C14"/>
    <mergeCell ref="D14:F14"/>
    <mergeCell ref="B16:C16"/>
    <mergeCell ref="B17:C17"/>
    <mergeCell ref="B18:C18"/>
    <mergeCell ref="B19:C19"/>
  </mergeCells>
  <dataValidations count="1">
    <dataValidation type="list" allowBlank="1" showInputMessage="1" showErrorMessage="1" sqref="B2:D2">
      <formula1>"様式1-7(単品スライド増額)概算金額算定用,様式6-7(単品スライド増額)協議用"</formula1>
    </dataValidation>
  </dataValidations>
  <printOptions/>
  <pageMargins left="0.75" right="0.75" top="0.6" bottom="0.69" header="0.512" footer="0.512"/>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B1:AJ32"/>
  <sheetViews>
    <sheetView view="pageBreakPreview" zoomScaleSheetLayoutView="100" zoomScalePageLayoutView="0" workbookViewId="0" topLeftCell="A1">
      <selection activeCell="O11" sqref="O11"/>
    </sheetView>
  </sheetViews>
  <sheetFormatPr defaultColWidth="9.00390625" defaultRowHeight="13.5"/>
  <cols>
    <col min="1" max="9" width="2.375" style="1" customWidth="1"/>
    <col min="10" max="10" width="2.25390625" style="1" customWidth="1"/>
    <col min="11" max="53" width="2.375" style="1" customWidth="1"/>
    <col min="54" max="16384" width="9.00390625" style="1" customWidth="1"/>
  </cols>
  <sheetData>
    <row r="1" ht="18.75" customHeight="1">
      <c r="B1" s="7" t="s">
        <v>26</v>
      </c>
    </row>
    <row r="2" ht="18.75" customHeight="1"/>
    <row r="3" spans="27:35" ht="18.75" customHeight="1">
      <c r="AA3" s="496" t="s">
        <v>10</v>
      </c>
      <c r="AB3" s="496"/>
      <c r="AC3" s="496"/>
      <c r="AD3" s="496"/>
      <c r="AE3" s="496"/>
      <c r="AF3" s="496"/>
      <c r="AG3" s="496"/>
      <c r="AH3" s="496"/>
      <c r="AI3" s="496"/>
    </row>
    <row r="4" spans="27:35" ht="18.75" customHeight="1">
      <c r="AA4" s="496" t="s">
        <v>566</v>
      </c>
      <c r="AB4" s="496"/>
      <c r="AC4" s="496"/>
      <c r="AD4" s="496"/>
      <c r="AE4" s="496"/>
      <c r="AF4" s="496"/>
      <c r="AG4" s="496"/>
      <c r="AH4" s="496"/>
      <c r="AI4" s="496"/>
    </row>
    <row r="5" ht="18.75" customHeight="1"/>
    <row r="6" ht="18.75" customHeight="1"/>
    <row r="7" spans="5:12" ht="18.75" customHeight="1">
      <c r="E7" s="1" t="s">
        <v>623</v>
      </c>
      <c r="L7" s="1" t="s">
        <v>500</v>
      </c>
    </row>
    <row r="8" ht="18.75" customHeight="1"/>
    <row r="9" ht="18.75" customHeight="1"/>
    <row r="10" spans="27:35" ht="18.75" customHeight="1">
      <c r="AA10" s="496" t="s">
        <v>505</v>
      </c>
      <c r="AB10" s="496"/>
      <c r="AC10" s="496"/>
      <c r="AD10" s="496"/>
      <c r="AE10" s="496"/>
      <c r="AF10" s="496"/>
      <c r="AG10" s="496"/>
      <c r="AH10" s="496"/>
      <c r="AI10" s="2"/>
    </row>
    <row r="11" ht="18.75" customHeight="1"/>
    <row r="12" ht="18.75" customHeight="1"/>
    <row r="13" ht="18.75" customHeight="1">
      <c r="H13" s="1" t="s">
        <v>662</v>
      </c>
    </row>
    <row r="14" ht="18.75" customHeight="1"/>
    <row r="15" ht="18.75" customHeight="1"/>
    <row r="16" spans="2:36" ht="18.75" customHeight="1">
      <c r="B16" s="14" t="s">
        <v>616</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2:36" ht="18.7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row>
    <row r="18" ht="18.75" customHeight="1"/>
    <row r="19" ht="18.75" customHeight="1"/>
    <row r="20" spans="2:36" ht="18.75" customHeight="1">
      <c r="B20" s="500" t="s">
        <v>11</v>
      </c>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row>
    <row r="21" ht="18.75" customHeight="1"/>
    <row r="22" ht="18.75" customHeight="1"/>
    <row r="23" spans="8:33" ht="21.75" customHeight="1">
      <c r="H23" s="1" t="s">
        <v>17</v>
      </c>
      <c r="O23" s="495"/>
      <c r="P23" s="495"/>
      <c r="Q23" s="495"/>
      <c r="R23" s="495"/>
      <c r="S23" s="495"/>
      <c r="T23" s="495"/>
      <c r="U23" s="495"/>
      <c r="V23" s="495"/>
      <c r="W23" s="495"/>
      <c r="X23" s="495"/>
      <c r="Y23" s="495"/>
      <c r="Z23" s="495"/>
      <c r="AA23" s="495"/>
      <c r="AB23" s="495"/>
      <c r="AC23" s="495"/>
      <c r="AD23" s="495"/>
      <c r="AE23" s="495"/>
      <c r="AF23" s="495"/>
      <c r="AG23" s="495"/>
    </row>
    <row r="24" spans="15:33" ht="5.25" customHeight="1">
      <c r="O24" s="6"/>
      <c r="P24" s="6"/>
      <c r="Q24" s="6"/>
      <c r="R24" s="6"/>
      <c r="S24" s="6"/>
      <c r="T24" s="6"/>
      <c r="U24" s="6"/>
      <c r="V24" s="6"/>
      <c r="W24" s="6"/>
      <c r="X24" s="6"/>
      <c r="Y24" s="6"/>
      <c r="Z24" s="6"/>
      <c r="AA24" s="6"/>
      <c r="AB24" s="6"/>
      <c r="AC24" s="6"/>
      <c r="AD24" s="6"/>
      <c r="AE24" s="6"/>
      <c r="AF24" s="6"/>
      <c r="AG24" s="6"/>
    </row>
    <row r="25" spans="8:33" ht="21.75" customHeight="1">
      <c r="H25" s="1" t="s">
        <v>577</v>
      </c>
      <c r="O25" s="495"/>
      <c r="P25" s="495"/>
      <c r="Q25" s="495"/>
      <c r="R25" s="495"/>
      <c r="S25" s="495"/>
      <c r="T25" s="495"/>
      <c r="U25" s="495"/>
      <c r="V25" s="495"/>
      <c r="W25" s="495"/>
      <c r="X25" s="495"/>
      <c r="Y25" s="495"/>
      <c r="Z25" s="495"/>
      <c r="AA25" s="495"/>
      <c r="AB25" s="495"/>
      <c r="AC25" s="495"/>
      <c r="AD25" s="495"/>
      <c r="AE25" s="495"/>
      <c r="AF25" s="495"/>
      <c r="AG25" s="495"/>
    </row>
    <row r="26" spans="15:33" ht="5.25" customHeight="1">
      <c r="O26" s="6"/>
      <c r="P26" s="6"/>
      <c r="Q26" s="6"/>
      <c r="R26" s="6"/>
      <c r="S26" s="6"/>
      <c r="T26" s="6"/>
      <c r="U26" s="6"/>
      <c r="V26" s="6"/>
      <c r="W26" s="6"/>
      <c r="X26" s="6"/>
      <c r="Y26" s="6"/>
      <c r="Z26" s="6"/>
      <c r="AA26" s="6"/>
      <c r="AB26" s="6"/>
      <c r="AC26" s="6"/>
      <c r="AD26" s="6"/>
      <c r="AE26" s="6"/>
      <c r="AF26" s="6"/>
      <c r="AG26" s="6"/>
    </row>
    <row r="27" spans="8:25" ht="21.75" customHeight="1">
      <c r="H27" s="1" t="s">
        <v>12</v>
      </c>
      <c r="O27" s="499" t="s">
        <v>567</v>
      </c>
      <c r="P27" s="499"/>
      <c r="Q27" s="499"/>
      <c r="R27" s="499"/>
      <c r="S27" s="499"/>
      <c r="T27" s="499"/>
      <c r="U27" s="499"/>
      <c r="V27" s="499"/>
      <c r="W27" s="499"/>
      <c r="X27" s="499"/>
      <c r="Y27" s="1" t="s">
        <v>571</v>
      </c>
    </row>
    <row r="28" spans="15:25" ht="21.75" customHeight="1">
      <c r="O28" s="499" t="s">
        <v>567</v>
      </c>
      <c r="P28" s="499"/>
      <c r="Q28" s="499"/>
      <c r="R28" s="499"/>
      <c r="S28" s="499"/>
      <c r="T28" s="499"/>
      <c r="U28" s="499"/>
      <c r="V28" s="499"/>
      <c r="W28" s="499"/>
      <c r="X28" s="499"/>
      <c r="Y28" s="1" t="s">
        <v>572</v>
      </c>
    </row>
    <row r="29" spans="15:33" ht="5.25" customHeight="1">
      <c r="O29" s="6"/>
      <c r="P29" s="6"/>
      <c r="Q29" s="6"/>
      <c r="R29" s="6"/>
      <c r="S29" s="6"/>
      <c r="T29" s="6"/>
      <c r="U29" s="6"/>
      <c r="V29" s="6"/>
      <c r="W29" s="6"/>
      <c r="X29" s="6"/>
      <c r="Y29" s="6"/>
      <c r="Z29" s="6"/>
      <c r="AA29" s="6"/>
      <c r="AB29" s="6"/>
      <c r="AC29" s="6"/>
      <c r="AD29" s="6"/>
      <c r="AE29" s="6"/>
      <c r="AF29" s="6"/>
      <c r="AG29" s="6"/>
    </row>
    <row r="30" spans="8:26" ht="21.75" customHeight="1">
      <c r="H30" s="1" t="s">
        <v>37</v>
      </c>
      <c r="O30" s="1" t="s">
        <v>573</v>
      </c>
      <c r="P30" s="498"/>
      <c r="Q30" s="498"/>
      <c r="R30" s="498"/>
      <c r="S30" s="498"/>
      <c r="T30" s="498"/>
      <c r="U30" s="498"/>
      <c r="V30" s="498"/>
      <c r="W30" s="498"/>
      <c r="X30" s="498"/>
      <c r="Y30" s="3"/>
      <c r="Z30" s="3"/>
    </row>
    <row r="31" spans="15:33" ht="5.25" customHeight="1">
      <c r="O31" s="6"/>
      <c r="P31" s="6"/>
      <c r="Q31" s="6"/>
      <c r="R31" s="6"/>
      <c r="S31" s="6"/>
      <c r="T31" s="6"/>
      <c r="U31" s="6"/>
      <c r="V31" s="6"/>
      <c r="W31" s="6"/>
      <c r="X31" s="6"/>
      <c r="Y31" s="6"/>
      <c r="Z31" s="6"/>
      <c r="AA31" s="6"/>
      <c r="AB31" s="6"/>
      <c r="AC31" s="6"/>
      <c r="AD31" s="6"/>
      <c r="AE31" s="6"/>
      <c r="AF31" s="6"/>
      <c r="AG31" s="6"/>
    </row>
    <row r="32" spans="8:29" ht="21.75" customHeight="1">
      <c r="H32" s="1" t="s">
        <v>38</v>
      </c>
      <c r="O32" s="495"/>
      <c r="P32" s="495"/>
      <c r="Q32" s="495"/>
      <c r="R32" s="495"/>
      <c r="S32" s="495"/>
      <c r="T32" s="495"/>
      <c r="U32" s="495"/>
      <c r="V32" s="495"/>
      <c r="W32" s="495"/>
      <c r="X32" s="495"/>
      <c r="Y32" s="495"/>
      <c r="Z32" s="495"/>
      <c r="AA32" s="495"/>
      <c r="AB32" s="495"/>
      <c r="AC32" s="495"/>
    </row>
  </sheetData>
  <sheetProtection/>
  <mergeCells count="10">
    <mergeCell ref="AA4:AI4"/>
    <mergeCell ref="AA3:AI3"/>
    <mergeCell ref="AA10:AH10"/>
    <mergeCell ref="B20:AJ20"/>
    <mergeCell ref="P30:X30"/>
    <mergeCell ref="O32:AC32"/>
    <mergeCell ref="O23:AG23"/>
    <mergeCell ref="O25:AG25"/>
    <mergeCell ref="O27:X27"/>
    <mergeCell ref="O28:X28"/>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AJ32"/>
  <sheetViews>
    <sheetView view="pageBreakPreview" zoomScaleSheetLayoutView="100" zoomScalePageLayoutView="0" workbookViewId="0" topLeftCell="A1">
      <selection activeCell="O9" sqref="O9"/>
    </sheetView>
  </sheetViews>
  <sheetFormatPr defaultColWidth="9.00390625" defaultRowHeight="13.5"/>
  <cols>
    <col min="1" max="9" width="2.375" style="1" customWidth="1"/>
    <col min="10" max="10" width="2.25390625" style="1" customWidth="1"/>
    <col min="11" max="53" width="2.375" style="1" customWidth="1"/>
    <col min="54" max="16384" width="9.00390625" style="1" customWidth="1"/>
  </cols>
  <sheetData>
    <row r="1" ht="18.75" customHeight="1">
      <c r="B1" s="7" t="s">
        <v>574</v>
      </c>
    </row>
    <row r="2" ht="18.75" customHeight="1"/>
    <row r="3" spans="27:35" ht="18.75" customHeight="1">
      <c r="AA3" s="496"/>
      <c r="AB3" s="496"/>
      <c r="AC3" s="496"/>
      <c r="AD3" s="496"/>
      <c r="AE3" s="496"/>
      <c r="AF3" s="496"/>
      <c r="AG3" s="496"/>
      <c r="AH3" s="496"/>
      <c r="AI3" s="496"/>
    </row>
    <row r="4" spans="27:35" ht="18.75" customHeight="1">
      <c r="AA4" s="496" t="s">
        <v>566</v>
      </c>
      <c r="AB4" s="496"/>
      <c r="AC4" s="496"/>
      <c r="AD4" s="496"/>
      <c r="AE4" s="496"/>
      <c r="AF4" s="496"/>
      <c r="AG4" s="496"/>
      <c r="AH4" s="496"/>
      <c r="AI4" s="496"/>
    </row>
    <row r="5" ht="18.75" customHeight="1"/>
    <row r="6" ht="18.75" customHeight="1"/>
    <row r="7" spans="3:12" ht="18.75" customHeight="1">
      <c r="C7" s="1" t="s">
        <v>550</v>
      </c>
      <c r="L7" s="1" t="s">
        <v>500</v>
      </c>
    </row>
    <row r="8" ht="18.75" customHeight="1"/>
    <row r="9" ht="18.75" customHeight="1"/>
    <row r="10" spans="27:35" ht="18.75" customHeight="1">
      <c r="AA10" s="496" t="s">
        <v>505</v>
      </c>
      <c r="AB10" s="496"/>
      <c r="AC10" s="496"/>
      <c r="AD10" s="496"/>
      <c r="AE10" s="496"/>
      <c r="AF10" s="496"/>
      <c r="AG10" s="496"/>
      <c r="AH10" s="496"/>
      <c r="AI10" s="2"/>
    </row>
    <row r="11" ht="18.75" customHeight="1"/>
    <row r="12" ht="18.75" customHeight="1"/>
    <row r="13" ht="18.75" customHeight="1">
      <c r="H13" s="1" t="s">
        <v>663</v>
      </c>
    </row>
    <row r="14" ht="18.75" customHeight="1"/>
    <row r="15" ht="18.75" customHeight="1"/>
    <row r="16" spans="2:36" ht="18.75" customHeight="1">
      <c r="B16" s="14" t="s">
        <v>617</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2:36" ht="18.7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row>
    <row r="18" ht="18.75" customHeight="1"/>
    <row r="19" ht="18.75" customHeight="1"/>
    <row r="20" spans="2:36" ht="18.75" customHeight="1">
      <c r="B20" s="500" t="s">
        <v>11</v>
      </c>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row>
    <row r="21" ht="18.75" customHeight="1"/>
    <row r="22" ht="18.75" customHeight="1"/>
    <row r="23" spans="8:33" ht="21.75" customHeight="1">
      <c r="H23" s="1" t="s">
        <v>17</v>
      </c>
      <c r="O23" s="495"/>
      <c r="P23" s="495"/>
      <c r="Q23" s="495"/>
      <c r="R23" s="495"/>
      <c r="S23" s="495"/>
      <c r="T23" s="495"/>
      <c r="U23" s="495"/>
      <c r="V23" s="495"/>
      <c r="W23" s="495"/>
      <c r="X23" s="495"/>
      <c r="Y23" s="495"/>
      <c r="Z23" s="495"/>
      <c r="AA23" s="495"/>
      <c r="AB23" s="495"/>
      <c r="AC23" s="495"/>
      <c r="AD23" s="495"/>
      <c r="AE23" s="495"/>
      <c r="AF23" s="495"/>
      <c r="AG23" s="495"/>
    </row>
    <row r="24" spans="15:33" ht="5.25" customHeight="1">
      <c r="O24" s="6"/>
      <c r="P24" s="6"/>
      <c r="Q24" s="6"/>
      <c r="R24" s="6"/>
      <c r="S24" s="6"/>
      <c r="T24" s="6"/>
      <c r="U24" s="6"/>
      <c r="V24" s="6"/>
      <c r="W24" s="6"/>
      <c r="X24" s="6"/>
      <c r="Y24" s="6"/>
      <c r="Z24" s="6"/>
      <c r="AA24" s="6"/>
      <c r="AB24" s="6"/>
      <c r="AC24" s="6"/>
      <c r="AD24" s="6"/>
      <c r="AE24" s="6"/>
      <c r="AF24" s="6"/>
      <c r="AG24" s="6"/>
    </row>
    <row r="25" spans="8:33" ht="21.75" customHeight="1">
      <c r="H25" s="1" t="s">
        <v>577</v>
      </c>
      <c r="O25" s="495"/>
      <c r="P25" s="495"/>
      <c r="Q25" s="495"/>
      <c r="R25" s="495"/>
      <c r="S25" s="495"/>
      <c r="T25" s="495"/>
      <c r="U25" s="495"/>
      <c r="V25" s="495"/>
      <c r="W25" s="495"/>
      <c r="X25" s="495"/>
      <c r="Y25" s="495"/>
      <c r="Z25" s="495"/>
      <c r="AA25" s="495"/>
      <c r="AB25" s="495"/>
      <c r="AC25" s="495"/>
      <c r="AD25" s="495"/>
      <c r="AE25" s="495"/>
      <c r="AF25" s="495"/>
      <c r="AG25" s="495"/>
    </row>
    <row r="26" spans="15:33" ht="5.25" customHeight="1">
      <c r="O26" s="6"/>
      <c r="P26" s="6"/>
      <c r="Q26" s="6"/>
      <c r="R26" s="6"/>
      <c r="S26" s="6"/>
      <c r="T26" s="6"/>
      <c r="U26" s="6"/>
      <c r="V26" s="6"/>
      <c r="W26" s="6"/>
      <c r="X26" s="6"/>
      <c r="Y26" s="6"/>
      <c r="Z26" s="6"/>
      <c r="AA26" s="6"/>
      <c r="AB26" s="6"/>
      <c r="AC26" s="6"/>
      <c r="AD26" s="6"/>
      <c r="AE26" s="6"/>
      <c r="AF26" s="6"/>
      <c r="AG26" s="6"/>
    </row>
    <row r="27" spans="8:25" ht="21.75" customHeight="1">
      <c r="H27" s="1" t="s">
        <v>12</v>
      </c>
      <c r="O27" s="499" t="s">
        <v>569</v>
      </c>
      <c r="P27" s="499"/>
      <c r="Q27" s="499"/>
      <c r="R27" s="499"/>
      <c r="S27" s="499"/>
      <c r="T27" s="499"/>
      <c r="U27" s="499"/>
      <c r="V27" s="499"/>
      <c r="W27" s="499"/>
      <c r="X27" s="499"/>
      <c r="Y27" s="1" t="s">
        <v>14</v>
      </c>
    </row>
    <row r="28" spans="15:25" ht="21.75" customHeight="1">
      <c r="O28" s="499" t="s">
        <v>569</v>
      </c>
      <c r="P28" s="499"/>
      <c r="Q28" s="499"/>
      <c r="R28" s="499"/>
      <c r="S28" s="499"/>
      <c r="T28" s="499"/>
      <c r="U28" s="499"/>
      <c r="V28" s="499"/>
      <c r="W28" s="499"/>
      <c r="X28" s="499"/>
      <c r="Y28" s="1" t="s">
        <v>15</v>
      </c>
    </row>
    <row r="29" spans="15:33" ht="5.25" customHeight="1">
      <c r="O29" s="6"/>
      <c r="P29" s="6"/>
      <c r="Q29" s="6"/>
      <c r="R29" s="6"/>
      <c r="S29" s="6"/>
      <c r="T29" s="6"/>
      <c r="U29" s="6"/>
      <c r="V29" s="6"/>
      <c r="W29" s="6"/>
      <c r="X29" s="6"/>
      <c r="Y29" s="6"/>
      <c r="Z29" s="6"/>
      <c r="AA29" s="6"/>
      <c r="AB29" s="6"/>
      <c r="AC29" s="6"/>
      <c r="AD29" s="6"/>
      <c r="AE29" s="6"/>
      <c r="AF29" s="6"/>
      <c r="AG29" s="6"/>
    </row>
    <row r="30" spans="8:26" ht="21.75" customHeight="1">
      <c r="H30" s="1" t="s">
        <v>37</v>
      </c>
      <c r="O30" s="1" t="s">
        <v>13</v>
      </c>
      <c r="P30" s="498"/>
      <c r="Q30" s="498"/>
      <c r="R30" s="498"/>
      <c r="S30" s="498"/>
      <c r="T30" s="498"/>
      <c r="U30" s="498"/>
      <c r="V30" s="498"/>
      <c r="W30" s="498"/>
      <c r="X30" s="498"/>
      <c r="Y30" s="3"/>
      <c r="Z30" s="3"/>
    </row>
    <row r="31" spans="15:33" ht="5.25" customHeight="1">
      <c r="O31" s="6"/>
      <c r="P31" s="6"/>
      <c r="Q31" s="6"/>
      <c r="R31" s="6"/>
      <c r="S31" s="6"/>
      <c r="T31" s="6"/>
      <c r="U31" s="6"/>
      <c r="V31" s="6"/>
      <c r="W31" s="6"/>
      <c r="X31" s="6"/>
      <c r="Y31" s="6"/>
      <c r="Z31" s="6"/>
      <c r="AA31" s="6"/>
      <c r="AB31" s="6"/>
      <c r="AC31" s="6"/>
      <c r="AD31" s="6"/>
      <c r="AE31" s="6"/>
      <c r="AF31" s="6"/>
      <c r="AG31" s="6"/>
    </row>
    <row r="32" spans="8:29" ht="21.75" customHeight="1">
      <c r="H32" s="1" t="s">
        <v>38</v>
      </c>
      <c r="O32" s="495"/>
      <c r="P32" s="495"/>
      <c r="Q32" s="495"/>
      <c r="R32" s="495"/>
      <c r="S32" s="495"/>
      <c r="T32" s="495"/>
      <c r="U32" s="495"/>
      <c r="V32" s="495"/>
      <c r="W32" s="495"/>
      <c r="X32" s="495"/>
      <c r="Y32" s="495"/>
      <c r="Z32" s="495"/>
      <c r="AA32" s="495"/>
      <c r="AB32" s="495"/>
      <c r="AC32" s="495"/>
    </row>
  </sheetData>
  <sheetProtection/>
  <mergeCells count="10">
    <mergeCell ref="O27:X27"/>
    <mergeCell ref="O28:X28"/>
    <mergeCell ref="P30:X30"/>
    <mergeCell ref="O32:AC32"/>
    <mergeCell ref="AA3:AI3"/>
    <mergeCell ref="AA4:AI4"/>
    <mergeCell ref="AA10:AH10"/>
    <mergeCell ref="B20:AJ20"/>
    <mergeCell ref="O23:AG23"/>
    <mergeCell ref="O25:AG25"/>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AK31"/>
  <sheetViews>
    <sheetView view="pageBreakPreview" zoomScale="85" zoomScaleSheetLayoutView="85" zoomScalePageLayoutView="0" workbookViewId="0" topLeftCell="A1">
      <selection activeCell="N10" sqref="N10"/>
    </sheetView>
  </sheetViews>
  <sheetFormatPr defaultColWidth="9.00390625" defaultRowHeight="13.5"/>
  <cols>
    <col min="1" max="9" width="2.375" style="1" customWidth="1"/>
    <col min="10" max="10" width="2.25390625" style="1" customWidth="1"/>
    <col min="11" max="20" width="2.375" style="1" customWidth="1"/>
    <col min="21" max="21" width="5.00390625" style="1" customWidth="1"/>
    <col min="22" max="53" width="2.375" style="1" customWidth="1"/>
    <col min="54" max="16384" width="9.00390625" style="1" customWidth="1"/>
  </cols>
  <sheetData>
    <row r="1" ht="18.75" customHeight="1">
      <c r="B1" s="7" t="s">
        <v>27</v>
      </c>
    </row>
    <row r="2" ht="18.75" customHeight="1"/>
    <row r="3" spans="27:35" ht="18.75" customHeight="1">
      <c r="AA3" s="496" t="s">
        <v>10</v>
      </c>
      <c r="AB3" s="496"/>
      <c r="AC3" s="496"/>
      <c r="AD3" s="496"/>
      <c r="AE3" s="496"/>
      <c r="AF3" s="496"/>
      <c r="AG3" s="496"/>
      <c r="AH3" s="496"/>
      <c r="AI3" s="496"/>
    </row>
    <row r="4" spans="27:35" ht="18.75" customHeight="1">
      <c r="AA4" s="496" t="s">
        <v>566</v>
      </c>
      <c r="AB4" s="496"/>
      <c r="AC4" s="496"/>
      <c r="AD4" s="496"/>
      <c r="AE4" s="496"/>
      <c r="AF4" s="496"/>
      <c r="AG4" s="496"/>
      <c r="AH4" s="496"/>
      <c r="AI4" s="496"/>
    </row>
    <row r="5" ht="18.75" customHeight="1">
      <c r="B5" s="1" t="s">
        <v>501</v>
      </c>
    </row>
    <row r="6" ht="18.75" customHeight="1">
      <c r="C6" s="1" t="s">
        <v>502</v>
      </c>
    </row>
    <row r="7" ht="18.75" customHeight="1">
      <c r="C7" s="1" t="s">
        <v>503</v>
      </c>
    </row>
    <row r="8" spans="3:17" ht="18.75" customHeight="1">
      <c r="C8" s="1" t="s">
        <v>504</v>
      </c>
      <c r="Q8" s="1" t="s">
        <v>500</v>
      </c>
    </row>
    <row r="9" ht="18.75" customHeight="1"/>
    <row r="10" ht="18.75" customHeight="1"/>
    <row r="11" ht="18.75" customHeight="1">
      <c r="AB11" s="1" t="s">
        <v>506</v>
      </c>
    </row>
    <row r="12" ht="18.75" customHeight="1"/>
    <row r="13" ht="18.75" customHeight="1"/>
    <row r="14" ht="18.75" customHeight="1">
      <c r="G14" s="1" t="s">
        <v>664</v>
      </c>
    </row>
    <row r="15" ht="18.75" customHeight="1"/>
    <row r="16" ht="18.75" customHeight="1"/>
    <row r="17" spans="3:37" ht="18.75" customHeight="1">
      <c r="C17" s="1" t="s">
        <v>16</v>
      </c>
      <c r="H17" s="595" t="s">
        <v>566</v>
      </c>
      <c r="I17" s="595"/>
      <c r="J17" s="595"/>
      <c r="K17" s="595"/>
      <c r="L17" s="595"/>
      <c r="M17" s="595"/>
      <c r="N17" s="595"/>
      <c r="O17" s="595"/>
      <c r="P17" s="1" t="s">
        <v>39</v>
      </c>
      <c r="W17" s="5"/>
      <c r="X17" s="5"/>
      <c r="Y17" s="5"/>
      <c r="Z17" s="5"/>
      <c r="AA17" s="5"/>
      <c r="AB17" s="5"/>
      <c r="AC17" s="5"/>
      <c r="AD17" s="5"/>
      <c r="AE17" s="5"/>
      <c r="AF17" s="5"/>
      <c r="AG17" s="5"/>
      <c r="AH17" s="5"/>
      <c r="AI17" s="5"/>
      <c r="AJ17" s="5"/>
      <c r="AK17" s="5"/>
    </row>
    <row r="18" spans="2:36" ht="18.75" customHeight="1">
      <c r="B18" s="2" t="s">
        <v>647</v>
      </c>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spans="2:36" ht="18.75" customHeight="1">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row>
    <row r="20" ht="18.75" customHeight="1"/>
    <row r="21" ht="18.75" customHeight="1"/>
    <row r="22" spans="2:36" ht="18.75" customHeight="1">
      <c r="B22" s="500" t="s">
        <v>11</v>
      </c>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row>
    <row r="23" ht="18.75" customHeight="1"/>
    <row r="24" spans="8:33" ht="21.75" customHeight="1">
      <c r="H24" s="1" t="s">
        <v>17</v>
      </c>
      <c r="O24" s="495"/>
      <c r="P24" s="495"/>
      <c r="Q24" s="495"/>
      <c r="R24" s="495"/>
      <c r="S24" s="495"/>
      <c r="T24" s="495"/>
      <c r="U24" s="495"/>
      <c r="V24" s="495"/>
      <c r="W24" s="495"/>
      <c r="X24" s="495"/>
      <c r="Y24" s="495"/>
      <c r="Z24" s="495"/>
      <c r="AA24" s="495"/>
      <c r="AB24" s="495"/>
      <c r="AC24" s="495"/>
      <c r="AD24" s="495"/>
      <c r="AE24" s="495"/>
      <c r="AF24" s="495"/>
      <c r="AG24" s="495"/>
    </row>
    <row r="25" spans="15:33" ht="5.25" customHeight="1">
      <c r="O25" s="6"/>
      <c r="P25" s="6"/>
      <c r="Q25" s="6"/>
      <c r="R25" s="6"/>
      <c r="S25" s="6"/>
      <c r="T25" s="6"/>
      <c r="U25" s="6"/>
      <c r="V25" s="6"/>
      <c r="W25" s="6"/>
      <c r="X25" s="6"/>
      <c r="Y25" s="6"/>
      <c r="Z25" s="6"/>
      <c r="AA25" s="6"/>
      <c r="AB25" s="6"/>
      <c r="AC25" s="6"/>
      <c r="AD25" s="6"/>
      <c r="AE25" s="6"/>
      <c r="AF25" s="6"/>
      <c r="AG25" s="6"/>
    </row>
    <row r="26" spans="8:33" ht="21.75" customHeight="1">
      <c r="H26" s="1" t="s">
        <v>577</v>
      </c>
      <c r="O26" s="495"/>
      <c r="P26" s="495"/>
      <c r="Q26" s="495"/>
      <c r="R26" s="495"/>
      <c r="S26" s="495"/>
      <c r="T26" s="495"/>
      <c r="U26" s="495"/>
      <c r="V26" s="495"/>
      <c r="W26" s="495"/>
      <c r="X26" s="495"/>
      <c r="Y26" s="495"/>
      <c r="Z26" s="495"/>
      <c r="AA26" s="495"/>
      <c r="AB26" s="495"/>
      <c r="AC26" s="495"/>
      <c r="AD26" s="495"/>
      <c r="AE26" s="495"/>
      <c r="AF26" s="495"/>
      <c r="AG26" s="495"/>
    </row>
    <row r="27" spans="15:33" ht="5.25" customHeight="1">
      <c r="O27" s="6"/>
      <c r="P27" s="6"/>
      <c r="Q27" s="6"/>
      <c r="R27" s="6"/>
      <c r="S27" s="6"/>
      <c r="T27" s="6"/>
      <c r="U27" s="6"/>
      <c r="V27" s="6"/>
      <c r="W27" s="6"/>
      <c r="X27" s="6"/>
      <c r="Y27" s="6"/>
      <c r="Z27" s="6"/>
      <c r="AA27" s="6"/>
      <c r="AB27" s="6"/>
      <c r="AC27" s="6"/>
      <c r="AD27" s="6"/>
      <c r="AE27" s="6"/>
      <c r="AF27" s="6"/>
      <c r="AG27" s="6"/>
    </row>
    <row r="28" spans="8:29" ht="21.75" customHeight="1">
      <c r="H28" s="1" t="s">
        <v>40</v>
      </c>
      <c r="R28" s="500" t="s">
        <v>569</v>
      </c>
      <c r="S28" s="500"/>
      <c r="T28" s="500"/>
      <c r="U28" s="500"/>
      <c r="V28" s="500"/>
      <c r="W28" s="500"/>
      <c r="X28" s="500"/>
      <c r="Y28" s="500"/>
      <c r="Z28" s="500"/>
      <c r="AA28" s="500"/>
      <c r="AB28" s="2"/>
      <c r="AC28" s="2"/>
    </row>
    <row r="30" spans="8:9" ht="13.5">
      <c r="H30" s="348"/>
      <c r="I30" s="1" t="s">
        <v>32</v>
      </c>
    </row>
    <row r="31" spans="8:10" ht="13.5">
      <c r="H31" s="348"/>
      <c r="J31" s="1" t="s">
        <v>33</v>
      </c>
    </row>
  </sheetData>
  <sheetProtection/>
  <mergeCells count="7">
    <mergeCell ref="R28:AA28"/>
    <mergeCell ref="AA4:AI4"/>
    <mergeCell ref="AA3:AI3"/>
    <mergeCell ref="B22:AJ22"/>
    <mergeCell ref="H17:O17"/>
    <mergeCell ref="O24:AG24"/>
    <mergeCell ref="O26:AG26"/>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AK27"/>
  <sheetViews>
    <sheetView view="pageBreakPreview" zoomScaleSheetLayoutView="100" zoomScalePageLayoutView="0" workbookViewId="0" topLeftCell="A1">
      <selection activeCell="O17" sqref="O17"/>
    </sheetView>
  </sheetViews>
  <sheetFormatPr defaultColWidth="9.00390625" defaultRowHeight="13.5"/>
  <cols>
    <col min="1" max="6" width="2.375" style="1" customWidth="1"/>
    <col min="7" max="7" width="3.25390625" style="1" customWidth="1"/>
    <col min="8" max="11" width="2.375" style="1" customWidth="1"/>
    <col min="12" max="14" width="2.625" style="1" customWidth="1"/>
    <col min="15" max="53" width="2.375" style="1" customWidth="1"/>
    <col min="54" max="16384" width="9.00390625" style="1" customWidth="1"/>
  </cols>
  <sheetData>
    <row r="2" ht="18.75" customHeight="1">
      <c r="B2" s="7" t="s">
        <v>28</v>
      </c>
    </row>
    <row r="3" ht="18.75" customHeight="1"/>
    <row r="4" spans="27:35" ht="18.75" customHeight="1">
      <c r="AA4" s="2"/>
      <c r="AB4" s="2"/>
      <c r="AC4" s="2"/>
      <c r="AD4" s="2"/>
      <c r="AE4" s="2"/>
      <c r="AF4" s="2"/>
      <c r="AG4" s="2"/>
      <c r="AH4" s="2"/>
      <c r="AI4" s="2"/>
    </row>
    <row r="5" spans="27:35" ht="18.75" customHeight="1">
      <c r="AA5" s="496" t="s">
        <v>566</v>
      </c>
      <c r="AB5" s="496"/>
      <c r="AC5" s="496"/>
      <c r="AD5" s="496"/>
      <c r="AE5" s="496"/>
      <c r="AF5" s="496"/>
      <c r="AG5" s="496"/>
      <c r="AH5" s="496"/>
      <c r="AI5" s="496"/>
    </row>
    <row r="6" ht="18.75" customHeight="1"/>
    <row r="7" ht="18.75" customHeight="1"/>
    <row r="8" spans="3:15" ht="18.75" customHeight="1">
      <c r="C8" s="1" t="s">
        <v>499</v>
      </c>
      <c r="O8" s="1" t="s">
        <v>500</v>
      </c>
    </row>
    <row r="9" ht="18.75" customHeight="1">
      <c r="S9" s="1" t="s">
        <v>501</v>
      </c>
    </row>
    <row r="10" ht="18.75" customHeight="1">
      <c r="T10" s="1" t="s">
        <v>502</v>
      </c>
    </row>
    <row r="11" ht="18.75" customHeight="1">
      <c r="T11" s="1" t="s">
        <v>503</v>
      </c>
    </row>
    <row r="12" spans="20:35" ht="18.75" customHeight="1">
      <c r="T12" s="1" t="s">
        <v>504</v>
      </c>
      <c r="AI12" s="1" t="s">
        <v>507</v>
      </c>
    </row>
    <row r="13" ht="18.75" customHeight="1"/>
    <row r="14" ht="18.75" customHeight="1"/>
    <row r="15" ht="18.75" customHeight="1">
      <c r="G15" s="1" t="s">
        <v>665</v>
      </c>
    </row>
    <row r="16" ht="18.75" customHeight="1"/>
    <row r="17" ht="18.75" customHeight="1"/>
    <row r="18" spans="3:37" ht="18.75" customHeight="1">
      <c r="C18" s="1" t="s">
        <v>16</v>
      </c>
      <c r="H18" s="595" t="s">
        <v>566</v>
      </c>
      <c r="I18" s="595"/>
      <c r="J18" s="595"/>
      <c r="K18" s="595"/>
      <c r="L18" s="595"/>
      <c r="M18" s="595"/>
      <c r="N18" s="595"/>
      <c r="O18" s="595"/>
      <c r="P18" s="1" t="s">
        <v>41</v>
      </c>
      <c r="W18" s="5"/>
      <c r="X18" s="5"/>
      <c r="Y18" s="5"/>
      <c r="Z18" s="5"/>
      <c r="AA18" s="5"/>
      <c r="AB18" s="5"/>
      <c r="AC18" s="5"/>
      <c r="AD18" s="5"/>
      <c r="AE18" s="5"/>
      <c r="AF18" s="5"/>
      <c r="AG18" s="5"/>
      <c r="AH18" s="5"/>
      <c r="AI18" s="5"/>
      <c r="AJ18" s="5"/>
      <c r="AK18" s="5"/>
    </row>
    <row r="19" spans="2:34" ht="18.75" customHeight="1">
      <c r="B19" s="2" t="s">
        <v>648</v>
      </c>
      <c r="C19" s="9"/>
      <c r="D19" s="9"/>
      <c r="E19" s="9"/>
      <c r="F19" s="9"/>
      <c r="G19" s="9"/>
      <c r="H19" s="9"/>
      <c r="I19" s="9"/>
      <c r="J19" s="9"/>
      <c r="K19" s="9"/>
      <c r="L19" s="9"/>
      <c r="M19" s="15" t="s">
        <v>42</v>
      </c>
      <c r="N19" s="595" t="s">
        <v>566</v>
      </c>
      <c r="O19" s="595"/>
      <c r="P19" s="595"/>
      <c r="Q19" s="595"/>
      <c r="R19" s="595"/>
      <c r="S19" s="595"/>
      <c r="T19" s="595"/>
      <c r="U19" s="595"/>
      <c r="V19" s="2" t="s">
        <v>43</v>
      </c>
      <c r="W19" s="9"/>
      <c r="X19" s="9"/>
      <c r="Y19" s="9"/>
      <c r="Z19" s="9"/>
      <c r="AA19" s="10"/>
      <c r="AB19" s="10"/>
      <c r="AC19" s="10"/>
      <c r="AD19" s="10"/>
      <c r="AE19" s="10"/>
      <c r="AF19" s="10"/>
      <c r="AG19" s="10"/>
      <c r="AH19" s="10"/>
    </row>
    <row r="20" spans="2:36" ht="18.75" customHeight="1">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row>
    <row r="21" ht="18.75" customHeight="1"/>
    <row r="22" ht="18.75" customHeight="1"/>
    <row r="23" spans="2:36" ht="18.75" customHeight="1">
      <c r="B23" s="500" t="s">
        <v>11</v>
      </c>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row>
    <row r="24" ht="18.75" customHeight="1"/>
    <row r="25" spans="7:31" ht="21.75" customHeight="1">
      <c r="G25" s="1" t="s">
        <v>17</v>
      </c>
      <c r="M25" s="495"/>
      <c r="N25" s="495"/>
      <c r="O25" s="495"/>
      <c r="P25" s="495"/>
      <c r="Q25" s="495"/>
      <c r="R25" s="495"/>
      <c r="S25" s="495"/>
      <c r="T25" s="495"/>
      <c r="U25" s="495"/>
      <c r="V25" s="495"/>
      <c r="W25" s="495"/>
      <c r="X25" s="495"/>
      <c r="Y25" s="495"/>
      <c r="Z25" s="495"/>
      <c r="AA25" s="495"/>
      <c r="AB25" s="495"/>
      <c r="AC25" s="495"/>
      <c r="AD25" s="495"/>
      <c r="AE25" s="495"/>
    </row>
    <row r="26" spans="13:31" ht="5.25" customHeight="1">
      <c r="M26" s="6"/>
      <c r="N26" s="6"/>
      <c r="O26" s="6"/>
      <c r="P26" s="6"/>
      <c r="Q26" s="6"/>
      <c r="R26" s="6"/>
      <c r="S26" s="6"/>
      <c r="T26" s="6"/>
      <c r="U26" s="6"/>
      <c r="V26" s="6"/>
      <c r="W26" s="6"/>
      <c r="X26" s="6"/>
      <c r="Y26" s="6"/>
      <c r="Z26" s="6"/>
      <c r="AA26" s="6"/>
      <c r="AB26" s="6"/>
      <c r="AC26" s="6"/>
      <c r="AD26" s="6"/>
      <c r="AE26" s="6"/>
    </row>
    <row r="27" spans="7:31" ht="21.75" customHeight="1">
      <c r="G27" s="1" t="s">
        <v>577</v>
      </c>
      <c r="M27" s="495"/>
      <c r="N27" s="495"/>
      <c r="O27" s="495"/>
      <c r="P27" s="495"/>
      <c r="Q27" s="495"/>
      <c r="R27" s="495"/>
      <c r="S27" s="495"/>
      <c r="T27" s="495"/>
      <c r="U27" s="495"/>
      <c r="V27" s="495"/>
      <c r="W27" s="495"/>
      <c r="X27" s="495"/>
      <c r="Y27" s="495"/>
      <c r="Z27" s="495"/>
      <c r="AA27" s="495"/>
      <c r="AB27" s="495"/>
      <c r="AC27" s="495"/>
      <c r="AD27" s="495"/>
      <c r="AE27" s="495"/>
    </row>
  </sheetData>
  <sheetProtection/>
  <mergeCells count="6">
    <mergeCell ref="M25:AE25"/>
    <mergeCell ref="M27:AE27"/>
    <mergeCell ref="AA5:AI5"/>
    <mergeCell ref="H18:O18"/>
    <mergeCell ref="N19:U19"/>
    <mergeCell ref="B23:AJ23"/>
  </mergeCells>
  <printOptions horizontalCentered="1"/>
  <pageMargins left="0.8" right="0.48" top="1.1811023622047245"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AJ26"/>
  <sheetViews>
    <sheetView view="pageBreakPreview" zoomScaleSheetLayoutView="100" zoomScalePageLayoutView="0" workbookViewId="0" topLeftCell="A1">
      <selection activeCell="I10" sqref="I10"/>
    </sheetView>
  </sheetViews>
  <sheetFormatPr defaultColWidth="9.00390625" defaultRowHeight="13.5"/>
  <cols>
    <col min="1" max="9" width="2.375" style="1" customWidth="1"/>
    <col min="10" max="10" width="2.25390625" style="1" customWidth="1"/>
    <col min="11" max="53" width="2.375" style="1" customWidth="1"/>
    <col min="54" max="16384" width="9.00390625" style="1" customWidth="1"/>
  </cols>
  <sheetData>
    <row r="1" ht="18.75" customHeight="1">
      <c r="B1" s="7" t="s">
        <v>29</v>
      </c>
    </row>
    <row r="2" ht="18.75" customHeight="1"/>
    <row r="3" spans="27:35" ht="18.75" customHeight="1">
      <c r="AA3" s="496" t="s">
        <v>10</v>
      </c>
      <c r="AB3" s="496"/>
      <c r="AC3" s="496"/>
      <c r="AD3" s="496"/>
      <c r="AE3" s="496"/>
      <c r="AF3" s="496"/>
      <c r="AG3" s="496"/>
      <c r="AH3" s="496"/>
      <c r="AI3" s="496"/>
    </row>
    <row r="4" spans="27:35" ht="18.75" customHeight="1">
      <c r="AA4" s="496" t="s">
        <v>566</v>
      </c>
      <c r="AB4" s="496"/>
      <c r="AC4" s="496"/>
      <c r="AD4" s="496"/>
      <c r="AE4" s="496"/>
      <c r="AF4" s="496"/>
      <c r="AG4" s="496"/>
      <c r="AH4" s="496"/>
      <c r="AI4" s="496"/>
    </row>
    <row r="5" ht="18.75" customHeight="1"/>
    <row r="6" ht="18.75" customHeight="1"/>
    <row r="7" spans="5:12" ht="18.75" customHeight="1">
      <c r="E7" s="1" t="s">
        <v>623</v>
      </c>
      <c r="L7" s="1" t="s">
        <v>500</v>
      </c>
    </row>
    <row r="8" ht="18.75" customHeight="1"/>
    <row r="9" ht="18.75" customHeight="1"/>
    <row r="10" spans="27:35" ht="18.75" customHeight="1">
      <c r="AA10" s="496" t="s">
        <v>505</v>
      </c>
      <c r="AB10" s="496"/>
      <c r="AC10" s="496"/>
      <c r="AD10" s="496"/>
      <c r="AE10" s="496"/>
      <c r="AF10" s="496"/>
      <c r="AG10" s="496"/>
      <c r="AH10" s="496"/>
      <c r="AI10" s="2"/>
    </row>
    <row r="11" ht="18.75" customHeight="1"/>
    <row r="12" ht="18.75" customHeight="1"/>
    <row r="13" ht="18.75" customHeight="1">
      <c r="F13" s="1" t="s">
        <v>666</v>
      </c>
    </row>
    <row r="14" ht="18.75" customHeight="1"/>
    <row r="15" ht="18.75" customHeight="1"/>
    <row r="16" spans="2:36" ht="18.75" customHeight="1">
      <c r="B16" s="14" t="s">
        <v>615</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2:36" ht="18.7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row>
    <row r="18" ht="18.75" customHeight="1"/>
    <row r="19" ht="18.75" customHeight="1"/>
    <row r="20" spans="2:36" ht="18.75" customHeight="1">
      <c r="B20" s="500" t="s">
        <v>11</v>
      </c>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row>
    <row r="21" ht="18.75" customHeight="1"/>
    <row r="22" ht="18.75" customHeight="1"/>
    <row r="23" spans="8:33" ht="21.75" customHeight="1">
      <c r="H23" s="1" t="s">
        <v>17</v>
      </c>
      <c r="O23" s="495"/>
      <c r="P23" s="495"/>
      <c r="Q23" s="495"/>
      <c r="R23" s="495"/>
      <c r="S23" s="495"/>
      <c r="T23" s="495"/>
      <c r="U23" s="495"/>
      <c r="V23" s="495"/>
      <c r="W23" s="495"/>
      <c r="X23" s="495"/>
      <c r="Y23" s="495"/>
      <c r="Z23" s="495"/>
      <c r="AA23" s="495"/>
      <c r="AB23" s="495"/>
      <c r="AC23" s="495"/>
      <c r="AD23" s="495"/>
      <c r="AE23" s="495"/>
      <c r="AF23" s="495"/>
      <c r="AG23" s="495"/>
    </row>
    <row r="24" spans="15:33" ht="5.25" customHeight="1">
      <c r="O24" s="6"/>
      <c r="P24" s="6"/>
      <c r="Q24" s="6"/>
      <c r="R24" s="6"/>
      <c r="S24" s="6"/>
      <c r="T24" s="6"/>
      <c r="U24" s="6"/>
      <c r="V24" s="6"/>
      <c r="W24" s="6"/>
      <c r="X24" s="6"/>
      <c r="Y24" s="6"/>
      <c r="Z24" s="6"/>
      <c r="AA24" s="6"/>
      <c r="AB24" s="6"/>
      <c r="AC24" s="6"/>
      <c r="AD24" s="6"/>
      <c r="AE24" s="6"/>
      <c r="AF24" s="6"/>
      <c r="AG24" s="6"/>
    </row>
    <row r="25" spans="8:33" ht="21.75" customHeight="1">
      <c r="H25" s="1" t="s">
        <v>577</v>
      </c>
      <c r="O25" s="495"/>
      <c r="P25" s="495"/>
      <c r="Q25" s="495"/>
      <c r="R25" s="495"/>
      <c r="S25" s="495"/>
      <c r="T25" s="495"/>
      <c r="U25" s="495"/>
      <c r="V25" s="495"/>
      <c r="W25" s="495"/>
      <c r="X25" s="495"/>
      <c r="Y25" s="495"/>
      <c r="Z25" s="495"/>
      <c r="AA25" s="495"/>
      <c r="AB25" s="495"/>
      <c r="AC25" s="495"/>
      <c r="AD25" s="495"/>
      <c r="AE25" s="495"/>
      <c r="AF25" s="495"/>
      <c r="AG25" s="495"/>
    </row>
    <row r="26" spans="15:33" ht="5.25" customHeight="1">
      <c r="O26" s="6"/>
      <c r="P26" s="6"/>
      <c r="Q26" s="6"/>
      <c r="R26" s="6"/>
      <c r="S26" s="6"/>
      <c r="T26" s="6"/>
      <c r="U26" s="6"/>
      <c r="V26" s="6"/>
      <c r="W26" s="6"/>
      <c r="X26" s="6"/>
      <c r="Y26" s="6"/>
      <c r="Z26" s="6"/>
      <c r="AA26" s="6"/>
      <c r="AB26" s="6"/>
      <c r="AC26" s="6"/>
      <c r="AD26" s="6"/>
      <c r="AE26" s="6"/>
      <c r="AF26" s="6"/>
      <c r="AG26" s="6"/>
    </row>
  </sheetData>
  <sheetProtection/>
  <mergeCells count="6">
    <mergeCell ref="O23:AG23"/>
    <mergeCell ref="O25:AG25"/>
    <mergeCell ref="AA4:AI4"/>
    <mergeCell ref="AA3:AI3"/>
    <mergeCell ref="AA10:AH10"/>
    <mergeCell ref="B20:AJ20"/>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AJ33"/>
  <sheetViews>
    <sheetView view="pageBreakPreview" zoomScaleSheetLayoutView="100" zoomScalePageLayoutView="0" workbookViewId="0" topLeftCell="A1">
      <selection activeCell="B2" sqref="B2"/>
    </sheetView>
  </sheetViews>
  <sheetFormatPr defaultColWidth="9.00390625" defaultRowHeight="13.5"/>
  <cols>
    <col min="1" max="11" width="2.375" style="1" customWidth="1"/>
    <col min="12" max="14" width="2.625" style="1" customWidth="1"/>
    <col min="15" max="53" width="2.375" style="1" customWidth="1"/>
    <col min="54" max="16384" width="9.00390625" style="1" customWidth="1"/>
  </cols>
  <sheetData>
    <row r="1" ht="18.75" customHeight="1"/>
    <row r="2" ht="18.75" customHeight="1">
      <c r="B2" s="7" t="s">
        <v>312</v>
      </c>
    </row>
    <row r="3" ht="18.75" customHeight="1"/>
    <row r="4" spans="27:35" ht="18.75" customHeight="1">
      <c r="AA4" s="2"/>
      <c r="AB4" s="2"/>
      <c r="AC4" s="2"/>
      <c r="AD4" s="2"/>
      <c r="AE4" s="2"/>
      <c r="AF4" s="2"/>
      <c r="AG4" s="2"/>
      <c r="AH4" s="2"/>
      <c r="AI4" s="2"/>
    </row>
    <row r="5" spans="27:35" ht="18.75" customHeight="1">
      <c r="AA5" s="496" t="s">
        <v>566</v>
      </c>
      <c r="AB5" s="496"/>
      <c r="AC5" s="496"/>
      <c r="AD5" s="496"/>
      <c r="AE5" s="496"/>
      <c r="AF5" s="496"/>
      <c r="AG5" s="496"/>
      <c r="AH5" s="496"/>
      <c r="AI5" s="496"/>
    </row>
    <row r="6" ht="18.75" customHeight="1"/>
    <row r="7" ht="18.75" customHeight="1"/>
    <row r="8" spans="5:16" ht="18.75" customHeight="1">
      <c r="E8" s="496" t="s">
        <v>499</v>
      </c>
      <c r="F8" s="496"/>
      <c r="G8" s="496"/>
      <c r="H8" s="496"/>
      <c r="I8" s="496"/>
      <c r="J8" s="496"/>
      <c r="K8" s="496"/>
      <c r="L8" s="496"/>
      <c r="P8" s="1" t="s">
        <v>500</v>
      </c>
    </row>
    <row r="9" ht="18.75" customHeight="1">
      <c r="S9" s="1" t="s">
        <v>501</v>
      </c>
    </row>
    <row r="10" ht="18.75" customHeight="1">
      <c r="T10" s="1" t="s">
        <v>502</v>
      </c>
    </row>
    <row r="11" ht="18.75" customHeight="1">
      <c r="T11" s="1" t="s">
        <v>503</v>
      </c>
    </row>
    <row r="12" spans="20:35" ht="18.75" customHeight="1">
      <c r="T12" s="1" t="s">
        <v>504</v>
      </c>
      <c r="AI12" s="1" t="s">
        <v>507</v>
      </c>
    </row>
    <row r="13" ht="18.75" customHeight="1"/>
    <row r="14" ht="18.75" customHeight="1"/>
    <row r="15" ht="18.75" customHeight="1">
      <c r="I15" s="1" t="s">
        <v>320</v>
      </c>
    </row>
    <row r="16" ht="18.75" customHeight="1"/>
    <row r="17" ht="18.75" customHeight="1"/>
    <row r="18" spans="3:36" ht="18.75" customHeight="1">
      <c r="C18" s="497" t="s">
        <v>566</v>
      </c>
      <c r="D18" s="497"/>
      <c r="E18" s="497"/>
      <c r="F18" s="497"/>
      <c r="G18" s="497"/>
      <c r="H18" s="497"/>
      <c r="I18" s="497"/>
      <c r="J18" s="497"/>
      <c r="K18" s="1" t="s">
        <v>313</v>
      </c>
      <c r="V18" s="5"/>
      <c r="W18" s="5"/>
      <c r="X18" s="5"/>
      <c r="Y18" s="5"/>
      <c r="Z18" s="5"/>
      <c r="AA18" s="5"/>
      <c r="AB18" s="5"/>
      <c r="AC18" s="5"/>
      <c r="AD18" s="5"/>
      <c r="AE18" s="5"/>
      <c r="AF18" s="5"/>
      <c r="AG18" s="5"/>
      <c r="AH18" s="5"/>
      <c r="AI18" s="5"/>
      <c r="AJ18" s="5"/>
    </row>
    <row r="19" spans="2:36" ht="18.75" customHeight="1">
      <c r="B19" s="2" t="s">
        <v>314</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2:36" ht="18.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ht="18.75" customHeight="1"/>
    <row r="22" ht="18.75" customHeight="1"/>
    <row r="23" spans="2:36" ht="18.75" customHeight="1">
      <c r="B23" s="500" t="s">
        <v>11</v>
      </c>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row>
    <row r="24" ht="18.75" customHeight="1"/>
    <row r="25" ht="18.75" customHeight="1"/>
    <row r="26" spans="8:33" ht="21.75" customHeight="1">
      <c r="H26" s="1" t="s">
        <v>17</v>
      </c>
      <c r="O26" s="495"/>
      <c r="P26" s="495"/>
      <c r="Q26" s="495"/>
      <c r="R26" s="495"/>
      <c r="S26" s="495"/>
      <c r="T26" s="495"/>
      <c r="U26" s="495"/>
      <c r="V26" s="495"/>
      <c r="W26" s="495"/>
      <c r="X26" s="495"/>
      <c r="Y26" s="495"/>
      <c r="Z26" s="495"/>
      <c r="AA26" s="495"/>
      <c r="AB26" s="495"/>
      <c r="AC26" s="495"/>
      <c r="AD26" s="495"/>
      <c r="AE26" s="495"/>
      <c r="AF26" s="495"/>
      <c r="AG26" s="495"/>
    </row>
    <row r="27" spans="15:33" ht="5.25" customHeight="1">
      <c r="O27" s="6"/>
      <c r="P27" s="6"/>
      <c r="Q27" s="6"/>
      <c r="R27" s="6"/>
      <c r="S27" s="6"/>
      <c r="T27" s="6"/>
      <c r="U27" s="6"/>
      <c r="V27" s="6"/>
      <c r="W27" s="6"/>
      <c r="X27" s="6"/>
      <c r="Y27" s="6"/>
      <c r="Z27" s="6"/>
      <c r="AA27" s="6"/>
      <c r="AB27" s="6"/>
      <c r="AC27" s="6"/>
      <c r="AD27" s="6"/>
      <c r="AE27" s="6"/>
      <c r="AF27" s="6"/>
      <c r="AG27" s="6"/>
    </row>
    <row r="28" spans="8:33" ht="21.75" customHeight="1">
      <c r="H28" s="1" t="s">
        <v>577</v>
      </c>
      <c r="O28" s="495"/>
      <c r="P28" s="495"/>
      <c r="Q28" s="495"/>
      <c r="R28" s="495"/>
      <c r="S28" s="495"/>
      <c r="T28" s="495"/>
      <c r="U28" s="495"/>
      <c r="V28" s="495"/>
      <c r="W28" s="495"/>
      <c r="X28" s="495"/>
      <c r="Y28" s="495"/>
      <c r="Z28" s="495"/>
      <c r="AA28" s="495"/>
      <c r="AB28" s="495"/>
      <c r="AC28" s="495"/>
      <c r="AD28" s="495"/>
      <c r="AE28" s="495"/>
      <c r="AF28" s="495"/>
      <c r="AG28" s="495"/>
    </row>
    <row r="29" spans="15:33" ht="21.75" customHeight="1">
      <c r="O29" s="6"/>
      <c r="P29" s="6"/>
      <c r="Q29" s="6"/>
      <c r="R29" s="6"/>
      <c r="S29" s="6"/>
      <c r="T29" s="6"/>
      <c r="U29" s="6"/>
      <c r="V29" s="6"/>
      <c r="W29" s="6"/>
      <c r="X29" s="6"/>
      <c r="Y29" s="6"/>
      <c r="Z29" s="6"/>
      <c r="AA29" s="6"/>
      <c r="AB29" s="6"/>
      <c r="AC29" s="6"/>
      <c r="AD29" s="6"/>
      <c r="AE29" s="6"/>
      <c r="AF29" s="6"/>
      <c r="AG29" s="6"/>
    </row>
    <row r="30" spans="15:33" ht="21.75" customHeight="1">
      <c r="O30" s="6"/>
      <c r="P30" s="6"/>
      <c r="Q30" s="6"/>
      <c r="R30" s="6"/>
      <c r="S30" s="6"/>
      <c r="T30" s="6"/>
      <c r="U30" s="6"/>
      <c r="V30" s="6"/>
      <c r="W30" s="6"/>
      <c r="X30" s="6"/>
      <c r="Y30" s="6"/>
      <c r="Z30" s="6"/>
      <c r="AA30" s="6"/>
      <c r="AB30" s="6"/>
      <c r="AC30" s="6"/>
      <c r="AD30" s="6"/>
      <c r="AE30" s="6"/>
      <c r="AF30" s="6"/>
      <c r="AG30" s="6"/>
    </row>
    <row r="31" spans="15:33" ht="21.75" customHeight="1">
      <c r="O31" s="6"/>
      <c r="P31" s="6"/>
      <c r="Q31" s="6"/>
      <c r="R31" s="6"/>
      <c r="S31" s="6"/>
      <c r="T31" s="6"/>
      <c r="U31" s="6"/>
      <c r="V31" s="6"/>
      <c r="W31" s="6"/>
      <c r="X31" s="6"/>
      <c r="Y31" s="6"/>
      <c r="Z31" s="6"/>
      <c r="AA31" s="6"/>
      <c r="AB31" s="6"/>
      <c r="AC31" s="6"/>
      <c r="AD31" s="6"/>
      <c r="AE31" s="6"/>
      <c r="AF31" s="6"/>
      <c r="AG31" s="6"/>
    </row>
    <row r="32" spans="15:33" ht="21.75" customHeight="1">
      <c r="O32" s="6"/>
      <c r="P32" s="6"/>
      <c r="Q32" s="6"/>
      <c r="R32" s="6"/>
      <c r="S32" s="6"/>
      <c r="T32" s="6"/>
      <c r="U32" s="6"/>
      <c r="V32" s="6"/>
      <c r="W32" s="6"/>
      <c r="X32" s="6"/>
      <c r="Y32" s="6"/>
      <c r="Z32" s="6"/>
      <c r="AA32" s="6"/>
      <c r="AB32" s="6"/>
      <c r="AC32" s="6"/>
      <c r="AD32" s="6"/>
      <c r="AE32" s="6"/>
      <c r="AF32" s="6"/>
      <c r="AG32" s="6"/>
    </row>
    <row r="33" spans="15:33" ht="21.75" customHeight="1">
      <c r="O33" s="6"/>
      <c r="P33" s="6"/>
      <c r="Q33" s="6"/>
      <c r="R33" s="6"/>
      <c r="S33" s="6"/>
      <c r="T33" s="6"/>
      <c r="U33" s="6"/>
      <c r="V33" s="6"/>
      <c r="W33" s="6"/>
      <c r="X33" s="6"/>
      <c r="Y33" s="6"/>
      <c r="Z33" s="6"/>
      <c r="AA33" s="6"/>
      <c r="AB33" s="6"/>
      <c r="AC33" s="6"/>
      <c r="AD33" s="6"/>
      <c r="AE33" s="6"/>
      <c r="AF33" s="6"/>
      <c r="AG33" s="6"/>
    </row>
  </sheetData>
  <sheetProtection/>
  <mergeCells count="6">
    <mergeCell ref="O28:AG28"/>
    <mergeCell ref="AA5:AI5"/>
    <mergeCell ref="C18:J18"/>
    <mergeCell ref="B23:AJ23"/>
    <mergeCell ref="O26:AG26"/>
    <mergeCell ref="E8:L8"/>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AJ26"/>
  <sheetViews>
    <sheetView view="pageBreakPreview" zoomScaleSheetLayoutView="100" zoomScalePageLayoutView="0" workbookViewId="0" topLeftCell="A1">
      <selection activeCell="T15" sqref="T15"/>
    </sheetView>
  </sheetViews>
  <sheetFormatPr defaultColWidth="9.00390625" defaultRowHeight="13.5"/>
  <cols>
    <col min="1" max="9" width="2.375" style="1" customWidth="1"/>
    <col min="10" max="10" width="2.25390625" style="1" customWidth="1"/>
    <col min="11" max="20" width="2.375" style="1" customWidth="1"/>
    <col min="21" max="21" width="4.50390625" style="1" customWidth="1"/>
    <col min="22" max="53" width="2.375" style="1" customWidth="1"/>
    <col min="54" max="16384" width="9.00390625" style="1" customWidth="1"/>
  </cols>
  <sheetData>
    <row r="1" ht="18.75" customHeight="1">
      <c r="B1" s="7" t="s">
        <v>316</v>
      </c>
    </row>
    <row r="2" ht="18.75" customHeight="1"/>
    <row r="3" spans="27:35" ht="18.75" customHeight="1">
      <c r="AA3" s="496"/>
      <c r="AB3" s="496"/>
      <c r="AC3" s="496"/>
      <c r="AD3" s="496"/>
      <c r="AE3" s="496"/>
      <c r="AF3" s="496"/>
      <c r="AG3" s="496"/>
      <c r="AH3" s="496"/>
      <c r="AI3" s="496"/>
    </row>
    <row r="4" spans="27:35" ht="18.75" customHeight="1">
      <c r="AA4" s="496" t="s">
        <v>566</v>
      </c>
      <c r="AB4" s="496"/>
      <c r="AC4" s="496"/>
      <c r="AD4" s="496"/>
      <c r="AE4" s="496"/>
      <c r="AF4" s="496"/>
      <c r="AG4" s="496"/>
      <c r="AH4" s="496"/>
      <c r="AI4" s="496"/>
    </row>
    <row r="5" ht="18.75" customHeight="1"/>
    <row r="6" ht="18.75" customHeight="1"/>
    <row r="7" spans="3:12" ht="18.75" customHeight="1">
      <c r="C7" s="1" t="s">
        <v>623</v>
      </c>
      <c r="L7" s="1" t="s">
        <v>500</v>
      </c>
    </row>
    <row r="8" ht="18.75" customHeight="1"/>
    <row r="9" ht="18.75" customHeight="1"/>
    <row r="10" spans="27:35" ht="18.75" customHeight="1">
      <c r="AA10" s="496" t="s">
        <v>505</v>
      </c>
      <c r="AB10" s="496"/>
      <c r="AC10" s="496"/>
      <c r="AD10" s="496"/>
      <c r="AE10" s="496"/>
      <c r="AF10" s="496"/>
      <c r="AG10" s="496"/>
      <c r="AH10" s="496"/>
      <c r="AI10" s="2"/>
    </row>
    <row r="11" ht="18.75" customHeight="1"/>
    <row r="12" ht="18.75" customHeight="1"/>
    <row r="13" ht="18.75" customHeight="1">
      <c r="H13" s="1" t="s">
        <v>667</v>
      </c>
    </row>
    <row r="14" ht="18.75" customHeight="1"/>
    <row r="15" ht="18.75" customHeight="1"/>
    <row r="16" spans="3:36" ht="18.75" customHeight="1">
      <c r="C16" s="497" t="s">
        <v>566</v>
      </c>
      <c r="D16" s="497"/>
      <c r="E16" s="497"/>
      <c r="F16" s="497"/>
      <c r="G16" s="497"/>
      <c r="H16" s="497"/>
      <c r="I16" s="497"/>
      <c r="J16" s="497"/>
      <c r="K16" s="1" t="s">
        <v>435</v>
      </c>
      <c r="V16" s="5"/>
      <c r="W16" s="5"/>
      <c r="X16" s="5"/>
      <c r="Y16" s="5"/>
      <c r="Z16" s="5"/>
      <c r="AA16" s="5"/>
      <c r="AB16" s="5"/>
      <c r="AC16" s="5"/>
      <c r="AD16" s="5"/>
      <c r="AE16" s="5"/>
      <c r="AF16" s="5"/>
      <c r="AG16" s="5"/>
      <c r="AH16" s="5"/>
      <c r="AI16" s="5"/>
      <c r="AJ16" s="5"/>
    </row>
    <row r="17" spans="2:36" ht="18.75" customHeight="1">
      <c r="B17" s="12" t="s">
        <v>436</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2:36" ht="18.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ht="18.75" customHeight="1"/>
    <row r="20" ht="18.75" customHeight="1"/>
    <row r="21" spans="2:36" ht="18.75" customHeight="1">
      <c r="B21" s="500" t="s">
        <v>11</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row>
    <row r="22" ht="18.75" customHeight="1"/>
    <row r="23" ht="18.75" customHeight="1"/>
    <row r="24" spans="5:30" ht="21.75" customHeight="1">
      <c r="E24" s="1" t="s">
        <v>17</v>
      </c>
      <c r="L24" s="495"/>
      <c r="M24" s="495"/>
      <c r="N24" s="495"/>
      <c r="O24" s="495"/>
      <c r="P24" s="495"/>
      <c r="Q24" s="495"/>
      <c r="R24" s="495"/>
      <c r="S24" s="495"/>
      <c r="T24" s="495"/>
      <c r="U24" s="495"/>
      <c r="V24" s="495"/>
      <c r="W24" s="495"/>
      <c r="X24" s="495"/>
      <c r="Y24" s="495"/>
      <c r="Z24" s="495"/>
      <c r="AA24" s="495"/>
      <c r="AB24" s="495"/>
      <c r="AC24" s="495"/>
      <c r="AD24" s="495"/>
    </row>
    <row r="25" spans="12:30" ht="5.25" customHeight="1">
      <c r="L25" s="6"/>
      <c r="M25" s="6"/>
      <c r="N25" s="6"/>
      <c r="O25" s="6"/>
      <c r="P25" s="6"/>
      <c r="Q25" s="6"/>
      <c r="R25" s="6"/>
      <c r="S25" s="6"/>
      <c r="T25" s="6"/>
      <c r="U25" s="6"/>
      <c r="V25" s="6"/>
      <c r="W25" s="6"/>
      <c r="X25" s="6"/>
      <c r="Y25" s="6"/>
      <c r="Z25" s="6"/>
      <c r="AA25" s="6"/>
      <c r="AB25" s="6"/>
      <c r="AC25" s="6"/>
      <c r="AD25" s="6"/>
    </row>
    <row r="26" spans="5:30" ht="21.75" customHeight="1">
      <c r="E26" s="1" t="s">
        <v>577</v>
      </c>
      <c r="L26" s="495"/>
      <c r="M26" s="495"/>
      <c r="N26" s="495"/>
      <c r="O26" s="495"/>
      <c r="P26" s="495"/>
      <c r="Q26" s="495"/>
      <c r="R26" s="495"/>
      <c r="S26" s="495"/>
      <c r="T26" s="495"/>
      <c r="U26" s="495"/>
      <c r="V26" s="495"/>
      <c r="W26" s="495"/>
      <c r="X26" s="495"/>
      <c r="Y26" s="495"/>
      <c r="Z26" s="495"/>
      <c r="AA26" s="495"/>
      <c r="AB26" s="495"/>
      <c r="AC26" s="495"/>
      <c r="AD26" s="495"/>
    </row>
  </sheetData>
  <sheetProtection/>
  <mergeCells count="7">
    <mergeCell ref="C16:J16"/>
    <mergeCell ref="B21:AJ21"/>
    <mergeCell ref="L24:AD24"/>
    <mergeCell ref="L26:AD26"/>
    <mergeCell ref="AA4:AI4"/>
    <mergeCell ref="AA3:AI3"/>
    <mergeCell ref="AA10:AH10"/>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J37"/>
  <sheetViews>
    <sheetView view="pageBreakPreview" zoomScaleSheetLayoutView="100" zoomScalePageLayoutView="0" workbookViewId="0" topLeftCell="A1">
      <selection activeCell="B1" sqref="B1"/>
    </sheetView>
  </sheetViews>
  <sheetFormatPr defaultColWidth="9.00390625" defaultRowHeight="13.5"/>
  <cols>
    <col min="1" max="1" width="2.625" style="348" customWidth="1"/>
    <col min="2" max="2" width="6.75390625" style="348" customWidth="1"/>
    <col min="3" max="9" width="9.25390625" style="348" customWidth="1"/>
    <col min="10" max="13" width="6.75390625" style="348" customWidth="1"/>
    <col min="14" max="16384" width="9.00390625" style="348" customWidth="1"/>
  </cols>
  <sheetData>
    <row r="1" ht="13.5">
      <c r="B1" s="7" t="s">
        <v>357</v>
      </c>
    </row>
    <row r="2" ht="13.5">
      <c r="C2" s="414"/>
    </row>
    <row r="3" ht="13.5">
      <c r="C3" s="414"/>
    </row>
    <row r="4" ht="13.5">
      <c r="C4" s="414"/>
    </row>
    <row r="5" ht="13.5">
      <c r="C5" s="414"/>
    </row>
    <row r="6" ht="13.5">
      <c r="C6" s="414"/>
    </row>
    <row r="7" ht="13.5">
      <c r="C7" s="414"/>
    </row>
    <row r="8" spans="3:9" ht="21" customHeight="1">
      <c r="C8" s="421" t="s">
        <v>508</v>
      </c>
      <c r="D8" s="422" t="s">
        <v>551</v>
      </c>
      <c r="E8" s="422" t="s">
        <v>399</v>
      </c>
      <c r="F8" s="421" t="s">
        <v>400</v>
      </c>
      <c r="G8" s="421" t="s">
        <v>552</v>
      </c>
      <c r="H8" s="621" t="s">
        <v>553</v>
      </c>
      <c r="I8" s="622"/>
    </row>
    <row r="9" spans="3:9" ht="44.25" customHeight="1">
      <c r="C9" s="423"/>
      <c r="D9" s="423"/>
      <c r="E9" s="423"/>
      <c r="F9" s="423"/>
      <c r="G9" s="423"/>
      <c r="H9" s="621"/>
      <c r="I9" s="622"/>
    </row>
    <row r="10" ht="13.5">
      <c r="C10" s="414"/>
    </row>
    <row r="12" spans="2:10" ht="17.25" customHeight="1">
      <c r="B12" s="599" t="s">
        <v>356</v>
      </c>
      <c r="C12" s="599"/>
      <c r="D12" s="599"/>
      <c r="E12" s="599"/>
      <c r="F12" s="599"/>
      <c r="G12" s="599"/>
      <c r="H12" s="599"/>
      <c r="I12" s="599"/>
      <c r="J12" s="599"/>
    </row>
    <row r="14" ht="14.25" thickBot="1"/>
    <row r="15" spans="3:9" ht="18" customHeight="1">
      <c r="C15" s="327"/>
      <c r="D15" s="424"/>
      <c r="E15" s="425"/>
      <c r="F15" s="623" t="s">
        <v>398</v>
      </c>
      <c r="G15" s="623"/>
      <c r="H15" s="623"/>
      <c r="I15" s="624"/>
    </row>
    <row r="16" spans="3:9" ht="18" customHeight="1">
      <c r="C16" s="596" t="s">
        <v>350</v>
      </c>
      <c r="D16" s="597"/>
      <c r="E16" s="598"/>
      <c r="F16" s="625"/>
      <c r="G16" s="625"/>
      <c r="H16" s="625"/>
      <c r="I16" s="626"/>
    </row>
    <row r="17" spans="3:9" ht="18" customHeight="1">
      <c r="C17" s="328"/>
      <c r="D17" s="426"/>
      <c r="E17" s="427"/>
      <c r="F17" s="625"/>
      <c r="G17" s="625"/>
      <c r="H17" s="625"/>
      <c r="I17" s="626"/>
    </row>
    <row r="18" spans="3:9" ht="18" customHeight="1">
      <c r="C18" s="329"/>
      <c r="D18" s="428"/>
      <c r="E18" s="429"/>
      <c r="F18" s="625" t="s">
        <v>512</v>
      </c>
      <c r="G18" s="625"/>
      <c r="H18" s="625"/>
      <c r="I18" s="626"/>
    </row>
    <row r="19" spans="3:9" ht="18" customHeight="1">
      <c r="C19" s="596" t="s">
        <v>511</v>
      </c>
      <c r="D19" s="597"/>
      <c r="E19" s="598"/>
      <c r="F19" s="625"/>
      <c r="G19" s="625"/>
      <c r="H19" s="625"/>
      <c r="I19" s="626"/>
    </row>
    <row r="20" spans="3:9" ht="18" customHeight="1">
      <c r="C20" s="328"/>
      <c r="D20" s="426"/>
      <c r="E20" s="427"/>
      <c r="F20" s="625"/>
      <c r="G20" s="625"/>
      <c r="H20" s="625"/>
      <c r="I20" s="626"/>
    </row>
    <row r="21" spans="3:9" ht="18" customHeight="1">
      <c r="C21" s="329"/>
      <c r="D21" s="428"/>
      <c r="E21" s="429"/>
      <c r="F21" s="600"/>
      <c r="G21" s="600"/>
      <c r="H21" s="600"/>
      <c r="I21" s="601"/>
    </row>
    <row r="22" spans="3:9" ht="18" customHeight="1">
      <c r="C22" s="596" t="s">
        <v>351</v>
      </c>
      <c r="D22" s="597"/>
      <c r="E22" s="598"/>
      <c r="F22" s="600"/>
      <c r="G22" s="600"/>
      <c r="H22" s="600"/>
      <c r="I22" s="601"/>
    </row>
    <row r="23" spans="3:9" ht="18" customHeight="1">
      <c r="C23" s="596" t="s">
        <v>352</v>
      </c>
      <c r="D23" s="597"/>
      <c r="E23" s="598"/>
      <c r="F23" s="617">
        <f>+F21+F32</f>
        <v>0</v>
      </c>
      <c r="G23" s="617"/>
      <c r="H23" s="617"/>
      <c r="I23" s="618"/>
    </row>
    <row r="24" spans="3:9" ht="18" customHeight="1">
      <c r="C24" s="430"/>
      <c r="D24" s="431"/>
      <c r="E24" s="432"/>
      <c r="F24" s="617"/>
      <c r="G24" s="617"/>
      <c r="H24" s="617"/>
      <c r="I24" s="618"/>
    </row>
    <row r="25" spans="2:9" ht="18" customHeight="1">
      <c r="B25" s="148"/>
      <c r="C25" s="328"/>
      <c r="D25" s="426"/>
      <c r="E25" s="427"/>
      <c r="F25" s="600"/>
      <c r="G25" s="600"/>
      <c r="H25" s="600"/>
      <c r="I25" s="601"/>
    </row>
    <row r="26" spans="3:9" ht="18" customHeight="1">
      <c r="C26" s="596" t="s">
        <v>353</v>
      </c>
      <c r="D26" s="597"/>
      <c r="E26" s="598"/>
      <c r="F26" s="600"/>
      <c r="G26" s="600"/>
      <c r="H26" s="600"/>
      <c r="I26" s="601"/>
    </row>
    <row r="27" spans="3:9" ht="18" customHeight="1">
      <c r="C27" s="596" t="s">
        <v>352</v>
      </c>
      <c r="D27" s="597"/>
      <c r="E27" s="598"/>
      <c r="F27" s="600"/>
      <c r="G27" s="600"/>
      <c r="H27" s="600"/>
      <c r="I27" s="601"/>
    </row>
    <row r="28" spans="3:9" ht="18" customHeight="1">
      <c r="C28" s="433"/>
      <c r="D28" s="426"/>
      <c r="E28" s="427"/>
      <c r="F28" s="600"/>
      <c r="G28" s="600"/>
      <c r="H28" s="600"/>
      <c r="I28" s="601"/>
    </row>
    <row r="29" spans="3:9" ht="18" customHeight="1">
      <c r="C29" s="329"/>
      <c r="D29" s="428"/>
      <c r="E29" s="429"/>
      <c r="F29" s="604" t="s">
        <v>570</v>
      </c>
      <c r="G29" s="605"/>
      <c r="H29" s="605"/>
      <c r="I29" s="331" t="s">
        <v>509</v>
      </c>
    </row>
    <row r="30" spans="3:9" ht="18" customHeight="1">
      <c r="C30" s="596" t="s">
        <v>354</v>
      </c>
      <c r="D30" s="597"/>
      <c r="E30" s="598"/>
      <c r="F30" s="619"/>
      <c r="G30" s="619"/>
      <c r="H30" s="619"/>
      <c r="I30" s="620"/>
    </row>
    <row r="31" spans="3:9" ht="18" customHeight="1">
      <c r="C31" s="330"/>
      <c r="D31" s="431"/>
      <c r="E31" s="432"/>
      <c r="F31" s="606" t="s">
        <v>570</v>
      </c>
      <c r="G31" s="607"/>
      <c r="H31" s="607"/>
      <c r="I31" s="332" t="s">
        <v>510</v>
      </c>
    </row>
    <row r="32" spans="3:9" ht="18" customHeight="1">
      <c r="C32" s="328"/>
      <c r="D32" s="426"/>
      <c r="E32" s="427"/>
      <c r="F32" s="617"/>
      <c r="G32" s="617"/>
      <c r="H32" s="617"/>
      <c r="I32" s="618"/>
    </row>
    <row r="33" spans="3:9" ht="18" customHeight="1">
      <c r="C33" s="596" t="s">
        <v>355</v>
      </c>
      <c r="D33" s="597"/>
      <c r="E33" s="598"/>
      <c r="F33" s="617"/>
      <c r="G33" s="617"/>
      <c r="H33" s="617"/>
      <c r="I33" s="618"/>
    </row>
    <row r="34" spans="3:9" ht="18" customHeight="1">
      <c r="C34" s="328"/>
      <c r="D34" s="426"/>
      <c r="E34" s="427"/>
      <c r="F34" s="617"/>
      <c r="G34" s="617"/>
      <c r="H34" s="617"/>
      <c r="I34" s="618"/>
    </row>
    <row r="35" spans="3:9" ht="18" customHeight="1">
      <c r="C35" s="608" t="s">
        <v>513</v>
      </c>
      <c r="D35" s="609"/>
      <c r="E35" s="610"/>
      <c r="F35" s="600">
        <f>+F32*0.08/1.08</f>
        <v>0</v>
      </c>
      <c r="G35" s="600"/>
      <c r="H35" s="600"/>
      <c r="I35" s="601"/>
    </row>
    <row r="36" spans="3:9" ht="18" customHeight="1">
      <c r="C36" s="611"/>
      <c r="D36" s="612"/>
      <c r="E36" s="613"/>
      <c r="F36" s="600"/>
      <c r="G36" s="600"/>
      <c r="H36" s="600"/>
      <c r="I36" s="601"/>
    </row>
    <row r="37" spans="3:9" ht="14.25" thickBot="1">
      <c r="C37" s="614"/>
      <c r="D37" s="615"/>
      <c r="E37" s="616"/>
      <c r="F37" s="602"/>
      <c r="G37" s="602"/>
      <c r="H37" s="602"/>
      <c r="I37" s="603"/>
    </row>
  </sheetData>
  <sheetProtection/>
  <mergeCells count="22">
    <mergeCell ref="H8:I8"/>
    <mergeCell ref="H9:I9"/>
    <mergeCell ref="F15:I17"/>
    <mergeCell ref="C19:E19"/>
    <mergeCell ref="F18:I20"/>
    <mergeCell ref="C22:E22"/>
    <mergeCell ref="F30:I30"/>
    <mergeCell ref="C27:E27"/>
    <mergeCell ref="C33:E33"/>
    <mergeCell ref="C30:E30"/>
    <mergeCell ref="F32:I34"/>
    <mergeCell ref="F25:I28"/>
    <mergeCell ref="C23:E23"/>
    <mergeCell ref="C26:E26"/>
    <mergeCell ref="B12:J12"/>
    <mergeCell ref="C16:E16"/>
    <mergeCell ref="F35:I37"/>
    <mergeCell ref="F29:H29"/>
    <mergeCell ref="F31:H31"/>
    <mergeCell ref="C35:E37"/>
    <mergeCell ref="F23:I24"/>
    <mergeCell ref="F21:I22"/>
  </mergeCells>
  <printOptions/>
  <pageMargins left="0.97" right="0.43" top="0.76"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L52"/>
  <sheetViews>
    <sheetView view="pageBreakPreview" zoomScaleSheetLayoutView="100" zoomScalePageLayoutView="0" workbookViewId="0" topLeftCell="A1">
      <selection activeCell="G21" sqref="G21"/>
    </sheetView>
  </sheetViews>
  <sheetFormatPr defaultColWidth="9.00390625" defaultRowHeight="13.5"/>
  <cols>
    <col min="1" max="1" width="4.125" style="348" customWidth="1"/>
    <col min="2" max="10" width="9.00390625" style="348" customWidth="1"/>
    <col min="11" max="11" width="11.50390625" style="348" customWidth="1"/>
    <col min="12" max="12" width="13.50390625" style="348" bestFit="1" customWidth="1"/>
    <col min="13" max="16384" width="9.00390625" style="348" customWidth="1"/>
  </cols>
  <sheetData>
    <row r="2" spans="2:12" ht="18.75">
      <c r="B2" s="465" t="s">
        <v>324</v>
      </c>
      <c r="C2" s="465"/>
      <c r="D2" s="465"/>
      <c r="E2" s="465"/>
      <c r="F2" s="465"/>
      <c r="G2" s="465"/>
      <c r="H2" s="465"/>
      <c r="I2" s="465"/>
      <c r="J2" s="465"/>
      <c r="K2" s="465"/>
      <c r="L2" s="465"/>
    </row>
    <row r="3" spans="1:8" ht="18.75">
      <c r="A3" s="131"/>
      <c r="B3" s="131"/>
      <c r="C3" s="131"/>
      <c r="D3" s="131"/>
      <c r="E3" s="131"/>
      <c r="F3" s="131"/>
      <c r="G3" s="131"/>
      <c r="H3" s="131"/>
    </row>
    <row r="4" spans="9:12" ht="13.5">
      <c r="I4" s="469" t="s">
        <v>325</v>
      </c>
      <c r="J4" s="469"/>
      <c r="K4" s="469"/>
      <c r="L4" s="347" t="s">
        <v>326</v>
      </c>
    </row>
    <row r="5" spans="9:11" ht="13.5">
      <c r="I5" s="458"/>
      <c r="J5" s="426"/>
      <c r="K5" s="459"/>
    </row>
    <row r="6" spans="9:12" ht="13.5">
      <c r="I6" s="466" t="s">
        <v>327</v>
      </c>
      <c r="J6" s="467"/>
      <c r="K6" s="468"/>
      <c r="L6" s="348" t="s">
        <v>329</v>
      </c>
    </row>
    <row r="7" spans="9:12" ht="13.5">
      <c r="I7" s="458" t="s">
        <v>328</v>
      </c>
      <c r="J7" s="426"/>
      <c r="K7" s="459"/>
      <c r="L7" s="348" t="s">
        <v>373</v>
      </c>
    </row>
    <row r="8" spans="9:12" ht="13.5">
      <c r="I8" s="325" t="s">
        <v>644</v>
      </c>
      <c r="J8" s="426"/>
      <c r="K8" s="459"/>
      <c r="L8" s="348" t="s">
        <v>330</v>
      </c>
    </row>
    <row r="9" spans="9:11" ht="13.5">
      <c r="I9" s="325"/>
      <c r="J9" s="426"/>
      <c r="K9" s="459"/>
    </row>
    <row r="10" spans="9:11" ht="13.5">
      <c r="I10" s="460"/>
      <c r="J10" s="426"/>
      <c r="K10" s="459"/>
    </row>
    <row r="11" spans="9:11" ht="13.5">
      <c r="I11" s="325"/>
      <c r="J11" s="426"/>
      <c r="K11" s="459"/>
    </row>
    <row r="12" spans="9:11" ht="13.5">
      <c r="I12" s="458"/>
      <c r="J12" s="426"/>
      <c r="K12" s="459"/>
    </row>
    <row r="13" spans="9:12" ht="13.5">
      <c r="I13" s="461" t="s">
        <v>331</v>
      </c>
      <c r="J13" s="462"/>
      <c r="K13" s="463"/>
      <c r="L13" s="348" t="s">
        <v>332</v>
      </c>
    </row>
    <row r="14" spans="9:12" ht="13.5">
      <c r="I14" s="461" t="s">
        <v>334</v>
      </c>
      <c r="J14" s="462"/>
      <c r="K14" s="463"/>
      <c r="L14" s="348" t="s">
        <v>333</v>
      </c>
    </row>
    <row r="15" spans="9:12" ht="13.5">
      <c r="I15" s="461" t="s">
        <v>645</v>
      </c>
      <c r="J15" s="462"/>
      <c r="K15" s="463"/>
      <c r="L15" s="348" t="s">
        <v>335</v>
      </c>
    </row>
    <row r="16" spans="9:11" ht="13.5">
      <c r="I16" s="461"/>
      <c r="J16" s="462"/>
      <c r="K16" s="463"/>
    </row>
    <row r="17" spans="9:11" ht="13.5">
      <c r="I17" s="458"/>
      <c r="J17" s="426"/>
      <c r="K17" s="459"/>
    </row>
    <row r="18" spans="9:11" ht="13.5">
      <c r="I18" s="458"/>
      <c r="J18" s="426"/>
      <c r="K18" s="459"/>
    </row>
    <row r="19" spans="9:11" ht="13.5">
      <c r="I19" s="461"/>
      <c r="J19" s="462"/>
      <c r="K19" s="463"/>
    </row>
    <row r="20" spans="9:11" ht="13.5">
      <c r="I20" s="461"/>
      <c r="J20" s="462"/>
      <c r="K20" s="463"/>
    </row>
    <row r="21" spans="9:12" ht="13.5">
      <c r="I21" s="461" t="s">
        <v>322</v>
      </c>
      <c r="J21" s="462"/>
      <c r="K21" s="463"/>
      <c r="L21" s="348" t="s">
        <v>336</v>
      </c>
    </row>
    <row r="22" spans="9:12" ht="13.5">
      <c r="I22" s="461"/>
      <c r="J22" s="462"/>
      <c r="K22" s="463"/>
      <c r="L22" s="348" t="s">
        <v>372</v>
      </c>
    </row>
    <row r="23" spans="9:11" ht="13.5">
      <c r="I23" s="461"/>
      <c r="J23" s="462"/>
      <c r="K23" s="463"/>
    </row>
    <row r="24" spans="9:11" ht="13.5">
      <c r="I24" s="461"/>
      <c r="J24" s="462"/>
      <c r="K24" s="463"/>
    </row>
    <row r="25" spans="9:11" ht="13.5">
      <c r="I25" s="461"/>
      <c r="J25" s="462"/>
      <c r="K25" s="463"/>
    </row>
    <row r="26" spans="9:11" ht="13.5">
      <c r="I26" s="461"/>
      <c r="J26" s="462"/>
      <c r="K26" s="463"/>
    </row>
    <row r="27" spans="9:11" ht="13.5">
      <c r="I27" s="461"/>
      <c r="J27" s="462"/>
      <c r="K27" s="463"/>
    </row>
    <row r="28" spans="9:11" ht="13.5">
      <c r="I28" s="461"/>
      <c r="J28" s="462"/>
      <c r="K28" s="463"/>
    </row>
    <row r="29" spans="9:11" ht="13.5">
      <c r="I29" s="461"/>
      <c r="J29" s="462"/>
      <c r="K29" s="463"/>
    </row>
    <row r="30" spans="9:11" ht="13.5">
      <c r="I30" s="461"/>
      <c r="J30" s="462"/>
      <c r="K30" s="463"/>
    </row>
    <row r="31" spans="9:11" ht="13.5">
      <c r="I31" s="461"/>
      <c r="J31" s="462"/>
      <c r="K31" s="463"/>
    </row>
    <row r="32" spans="9:12" ht="13.5">
      <c r="I32" s="461" t="s">
        <v>337</v>
      </c>
      <c r="J32" s="462"/>
      <c r="K32" s="463"/>
      <c r="L32" s="348" t="s">
        <v>338</v>
      </c>
    </row>
    <row r="33" spans="9:12" ht="13.5">
      <c r="I33" s="461"/>
      <c r="J33" s="462"/>
      <c r="K33" s="463"/>
      <c r="L33" s="348" t="s">
        <v>374</v>
      </c>
    </row>
    <row r="34" spans="9:11" ht="13.5">
      <c r="I34" s="458" t="s">
        <v>339</v>
      </c>
      <c r="J34" s="426"/>
      <c r="K34" s="459"/>
    </row>
    <row r="35" spans="9:12" ht="13.5">
      <c r="I35" s="461" t="s">
        <v>342</v>
      </c>
      <c r="J35" s="462"/>
      <c r="K35" s="463"/>
      <c r="L35" s="348" t="s">
        <v>340</v>
      </c>
    </row>
    <row r="36" spans="9:12" ht="13.5">
      <c r="I36" s="461" t="s">
        <v>343</v>
      </c>
      <c r="J36" s="462"/>
      <c r="K36" s="463"/>
      <c r="L36" s="348" t="s">
        <v>341</v>
      </c>
    </row>
    <row r="37" spans="9:11" ht="13.5">
      <c r="I37" s="461"/>
      <c r="J37" s="462"/>
      <c r="K37" s="463"/>
    </row>
    <row r="38" spans="9:11" ht="13.5">
      <c r="I38" s="461"/>
      <c r="J38" s="462"/>
      <c r="K38" s="463"/>
    </row>
    <row r="39" spans="9:11" ht="13.5">
      <c r="I39" s="461"/>
      <c r="J39" s="462"/>
      <c r="K39" s="463"/>
    </row>
    <row r="40" spans="9:11" ht="13.5">
      <c r="I40" s="461"/>
      <c r="J40" s="462"/>
      <c r="K40" s="463"/>
    </row>
    <row r="41" spans="9:11" ht="13.5">
      <c r="I41" s="461"/>
      <c r="J41" s="462"/>
      <c r="K41" s="463"/>
    </row>
    <row r="42" spans="9:11" ht="13.5">
      <c r="I42" s="461"/>
      <c r="J42" s="462"/>
      <c r="K42" s="463"/>
    </row>
    <row r="43" spans="9:12" ht="13.5">
      <c r="I43" s="461" t="s">
        <v>346</v>
      </c>
      <c r="J43" s="462"/>
      <c r="K43" s="463"/>
      <c r="L43" s="348" t="s">
        <v>347</v>
      </c>
    </row>
    <row r="44" spans="9:12" ht="13.5">
      <c r="I44" s="461" t="s">
        <v>646</v>
      </c>
      <c r="J44" s="462"/>
      <c r="K44" s="463"/>
      <c r="L44" s="348" t="s">
        <v>345</v>
      </c>
    </row>
    <row r="45" spans="9:12" ht="13.5">
      <c r="I45" s="461" t="s">
        <v>588</v>
      </c>
      <c r="J45" s="462"/>
      <c r="K45" s="463"/>
      <c r="L45" s="348" t="s">
        <v>589</v>
      </c>
    </row>
    <row r="46" spans="9:11" ht="13.5">
      <c r="I46" s="458"/>
      <c r="J46" s="426"/>
      <c r="K46" s="459"/>
    </row>
    <row r="47" spans="9:11" ht="13.5">
      <c r="I47" s="458"/>
      <c r="J47" s="426"/>
      <c r="K47" s="459"/>
    </row>
    <row r="48" spans="9:11" ht="13.5">
      <c r="I48" s="458"/>
      <c r="J48" s="462"/>
      <c r="K48" s="463"/>
    </row>
    <row r="49" spans="9:12" ht="13.5">
      <c r="I49" s="461" t="s">
        <v>344</v>
      </c>
      <c r="J49" s="462"/>
      <c r="K49" s="463"/>
      <c r="L49" s="348" t="s">
        <v>561</v>
      </c>
    </row>
    <row r="50" spans="9:11" ht="13.5">
      <c r="I50" s="458"/>
      <c r="J50" s="426"/>
      <c r="K50" s="459"/>
    </row>
    <row r="51" spans="9:11" ht="13.5">
      <c r="I51" s="458"/>
      <c r="J51" s="426"/>
      <c r="K51" s="459"/>
    </row>
    <row r="52" spans="9:11" ht="13.5">
      <c r="I52" s="458"/>
      <c r="J52" s="426"/>
      <c r="K52" s="459"/>
    </row>
  </sheetData>
  <sheetProtection/>
  <mergeCells count="3">
    <mergeCell ref="B2:L2"/>
    <mergeCell ref="I6:K6"/>
    <mergeCell ref="I4:K4"/>
  </mergeCells>
  <printOptions/>
  <pageMargins left="0.77" right="0.5" top="0.76" bottom="0.66" header="0.512" footer="0.512"/>
  <pageSetup fitToHeight="0" fitToWidth="1" horizontalDpi="600" verticalDpi="600" orientation="portrait" paperSize="9" scale="82" r:id="rId2"/>
  <drawing r:id="rId1"/>
</worksheet>
</file>

<file path=xl/worksheets/sheet20.xml><?xml version="1.0" encoding="utf-8"?>
<worksheet xmlns="http://schemas.openxmlformats.org/spreadsheetml/2006/main" xmlns:r="http://schemas.openxmlformats.org/officeDocument/2006/relationships">
  <dimension ref="B1:G42"/>
  <sheetViews>
    <sheetView view="pageBreakPreview" zoomScaleSheetLayoutView="100" zoomScalePageLayoutView="0" workbookViewId="0" topLeftCell="A1">
      <selection activeCell="B2" sqref="B2"/>
    </sheetView>
  </sheetViews>
  <sheetFormatPr defaultColWidth="9.00390625" defaultRowHeight="13.5"/>
  <cols>
    <col min="1" max="1" width="3.375" style="348" customWidth="1"/>
    <col min="2" max="2" width="39.50390625" style="348" customWidth="1"/>
    <col min="3" max="4" width="18.625" style="348" customWidth="1"/>
    <col min="5" max="7" width="9.125" style="348" customWidth="1"/>
    <col min="8" max="16384" width="9.00390625" style="348" customWidth="1"/>
  </cols>
  <sheetData>
    <row r="1" spans="2:4" ht="13.5">
      <c r="B1" s="7" t="s">
        <v>371</v>
      </c>
      <c r="D1" s="414"/>
    </row>
    <row r="2" spans="4:7" ht="13.5">
      <c r="D2" s="414"/>
      <c r="G2" s="414"/>
    </row>
    <row r="4" spans="2:7" ht="17.25">
      <c r="B4" s="599" t="s">
        <v>358</v>
      </c>
      <c r="C4" s="599"/>
      <c r="D4" s="599"/>
      <c r="E4" s="135"/>
      <c r="F4" s="135"/>
      <c r="G4" s="135"/>
    </row>
    <row r="5" ht="14.25" thickBot="1"/>
    <row r="6" spans="2:4" ht="20.25" customHeight="1">
      <c r="B6" s="641" t="s">
        <v>365</v>
      </c>
      <c r="C6" s="643">
        <v>0</v>
      </c>
      <c r="D6" s="644"/>
    </row>
    <row r="7" spans="2:4" ht="20.25" customHeight="1">
      <c r="B7" s="642"/>
      <c r="C7" s="629"/>
      <c r="D7" s="630"/>
    </row>
    <row r="8" spans="2:4" ht="20.25" customHeight="1">
      <c r="B8" s="639" t="s">
        <v>366</v>
      </c>
      <c r="C8" s="627">
        <v>0</v>
      </c>
      <c r="D8" s="628"/>
    </row>
    <row r="9" spans="2:4" ht="20.25" customHeight="1">
      <c r="B9" s="640"/>
      <c r="C9" s="629"/>
      <c r="D9" s="630"/>
    </row>
    <row r="10" spans="2:4" ht="20.25" customHeight="1">
      <c r="B10" s="639" t="s">
        <v>367</v>
      </c>
      <c r="C10" s="627">
        <v>0</v>
      </c>
      <c r="D10" s="628"/>
    </row>
    <row r="11" spans="2:4" ht="20.25" customHeight="1">
      <c r="B11" s="640"/>
      <c r="C11" s="629"/>
      <c r="D11" s="630"/>
    </row>
    <row r="12" spans="2:4" ht="20.25" customHeight="1">
      <c r="B12" s="635" t="s">
        <v>368</v>
      </c>
      <c r="C12" s="627">
        <v>0</v>
      </c>
      <c r="D12" s="628"/>
    </row>
    <row r="13" spans="2:4" ht="20.25" customHeight="1">
      <c r="B13" s="637"/>
      <c r="C13" s="629"/>
      <c r="D13" s="630"/>
    </row>
    <row r="14" spans="2:4" ht="20.25" customHeight="1">
      <c r="B14" s="635" t="s">
        <v>624</v>
      </c>
      <c r="C14" s="627">
        <v>0</v>
      </c>
      <c r="D14" s="628"/>
    </row>
    <row r="15" spans="2:4" ht="20.25" customHeight="1">
      <c r="B15" s="636"/>
      <c r="C15" s="631"/>
      <c r="D15" s="632"/>
    </row>
    <row r="16" spans="2:4" ht="20.25" customHeight="1">
      <c r="B16" s="637"/>
      <c r="C16" s="629"/>
      <c r="D16" s="630"/>
    </row>
    <row r="17" spans="2:4" ht="20.25" customHeight="1">
      <c r="B17" s="635" t="s">
        <v>625</v>
      </c>
      <c r="C17" s="627">
        <v>0</v>
      </c>
      <c r="D17" s="628"/>
    </row>
    <row r="18" spans="2:4" ht="20.25" customHeight="1">
      <c r="B18" s="636"/>
      <c r="C18" s="631"/>
      <c r="D18" s="632"/>
    </row>
    <row r="19" spans="2:4" ht="20.25" customHeight="1" thickBot="1">
      <c r="B19" s="638"/>
      <c r="C19" s="633"/>
      <c r="D19" s="634"/>
    </row>
    <row r="21" ht="13.5">
      <c r="B21" s="348" t="s">
        <v>369</v>
      </c>
    </row>
    <row r="22" spans="2:3" ht="14.25" thickBot="1">
      <c r="B22" s="136" t="s">
        <v>370</v>
      </c>
      <c r="C22" s="415"/>
    </row>
    <row r="23" spans="3:4" ht="14.25" thickBot="1">
      <c r="C23" s="414" t="s">
        <v>359</v>
      </c>
      <c r="D23" s="416">
        <f>+C14+C17-C12*1/100</f>
        <v>0</v>
      </c>
    </row>
    <row r="24" ht="13.5">
      <c r="C24" s="414" t="s">
        <v>628</v>
      </c>
    </row>
    <row r="25" ht="13.5">
      <c r="D25" s="417" t="s">
        <v>636</v>
      </c>
    </row>
    <row r="26" ht="13.5">
      <c r="C26" s="414" t="s">
        <v>630</v>
      </c>
    </row>
    <row r="27" ht="13.5">
      <c r="D27" s="417" t="s">
        <v>631</v>
      </c>
    </row>
    <row r="28" ht="13.5"/>
    <row r="29" ht="13.5">
      <c r="B29" s="418" t="s">
        <v>632</v>
      </c>
    </row>
    <row r="30" ht="13.5">
      <c r="B30" s="418" t="s">
        <v>633</v>
      </c>
    </row>
    <row r="31" ht="13.5">
      <c r="B31" s="418" t="s">
        <v>360</v>
      </c>
    </row>
    <row r="32" ht="13.5">
      <c r="B32" s="418" t="s">
        <v>361</v>
      </c>
    </row>
    <row r="33" ht="13.5">
      <c r="B33" s="418" t="s">
        <v>362</v>
      </c>
    </row>
    <row r="34" ht="13.5">
      <c r="B34" s="418" t="s">
        <v>363</v>
      </c>
    </row>
    <row r="35" ht="14.25" thickBot="1"/>
    <row r="36" spans="2:4" ht="15" thickBot="1" thickTop="1">
      <c r="B36" s="348" t="s">
        <v>637</v>
      </c>
      <c r="D36" s="419">
        <f>ROUNDDOWN(D23*100/108,-3)</f>
        <v>0</v>
      </c>
    </row>
    <row r="37" ht="14.25" thickTop="1">
      <c r="D37" s="348" t="s">
        <v>434</v>
      </c>
    </row>
    <row r="38" ht="14.25" thickBot="1"/>
    <row r="39" spans="2:4" ht="14.25" thickBot="1">
      <c r="B39" s="348" t="s">
        <v>638</v>
      </c>
      <c r="D39" s="416">
        <f>+D36*0.08</f>
        <v>0</v>
      </c>
    </row>
    <row r="42" spans="2:4" ht="13.5">
      <c r="B42" s="348" t="s">
        <v>364</v>
      </c>
      <c r="D42" s="420">
        <f>+D39+D36</f>
        <v>0</v>
      </c>
    </row>
  </sheetData>
  <sheetProtection/>
  <mergeCells count="13">
    <mergeCell ref="B4:D4"/>
    <mergeCell ref="B6:B7"/>
    <mergeCell ref="B8:B9"/>
    <mergeCell ref="C6:D7"/>
    <mergeCell ref="C8:D9"/>
    <mergeCell ref="C10:D11"/>
    <mergeCell ref="C12:D13"/>
    <mergeCell ref="C14:D16"/>
    <mergeCell ref="C17:D19"/>
    <mergeCell ref="B14:B16"/>
    <mergeCell ref="B17:B19"/>
    <mergeCell ref="B10:B11"/>
    <mergeCell ref="B12:B13"/>
  </mergeCells>
  <printOptions/>
  <pageMargins left="1.33" right="0.43" top="0.76" bottom="1" header="0.512" footer="0.51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B1:G47"/>
  <sheetViews>
    <sheetView view="pageBreakPreview" zoomScaleSheetLayoutView="100" zoomScalePageLayoutView="0" workbookViewId="0" topLeftCell="A1">
      <selection activeCell="B1" sqref="B1"/>
    </sheetView>
  </sheetViews>
  <sheetFormatPr defaultColWidth="9.00390625" defaultRowHeight="13.5"/>
  <cols>
    <col min="1" max="1" width="3.375" style="348" customWidth="1"/>
    <col min="2" max="2" width="39.875" style="348" customWidth="1"/>
    <col min="3" max="4" width="18.625" style="348" customWidth="1"/>
    <col min="5" max="7" width="9.125" style="348" customWidth="1"/>
    <col min="8" max="16384" width="9.00390625" style="348" customWidth="1"/>
  </cols>
  <sheetData>
    <row r="1" spans="2:4" ht="13.5">
      <c r="B1" s="7" t="s">
        <v>495</v>
      </c>
      <c r="D1" s="414"/>
    </row>
    <row r="2" spans="4:7" ht="13.5">
      <c r="D2" s="414"/>
      <c r="G2" s="414"/>
    </row>
    <row r="4" spans="2:7" ht="17.25">
      <c r="B4" s="599" t="s">
        <v>358</v>
      </c>
      <c r="C4" s="599"/>
      <c r="D4" s="599"/>
      <c r="E4" s="135"/>
      <c r="F4" s="135"/>
      <c r="G4" s="135"/>
    </row>
    <row r="5" ht="14.25" thickBot="1"/>
    <row r="6" spans="2:4" ht="20.25" customHeight="1">
      <c r="B6" s="641" t="s">
        <v>365</v>
      </c>
      <c r="C6" s="643">
        <v>0</v>
      </c>
      <c r="D6" s="644"/>
    </row>
    <row r="7" spans="2:4" ht="20.25" customHeight="1">
      <c r="B7" s="642"/>
      <c r="C7" s="629"/>
      <c r="D7" s="630"/>
    </row>
    <row r="8" spans="2:4" ht="20.25" customHeight="1">
      <c r="B8" s="639" t="s">
        <v>366</v>
      </c>
      <c r="C8" s="627">
        <v>0</v>
      </c>
      <c r="D8" s="628"/>
    </row>
    <row r="9" spans="2:4" ht="20.25" customHeight="1">
      <c r="B9" s="640"/>
      <c r="C9" s="629"/>
      <c r="D9" s="630"/>
    </row>
    <row r="10" spans="2:4" ht="20.25" customHeight="1">
      <c r="B10" s="639" t="s">
        <v>367</v>
      </c>
      <c r="C10" s="627">
        <v>0</v>
      </c>
      <c r="D10" s="628"/>
    </row>
    <row r="11" spans="2:4" ht="20.25" customHeight="1">
      <c r="B11" s="640"/>
      <c r="C11" s="629"/>
      <c r="D11" s="630"/>
    </row>
    <row r="12" spans="2:4" ht="20.25" customHeight="1">
      <c r="B12" s="635" t="s">
        <v>492</v>
      </c>
      <c r="C12" s="627">
        <f>+C6-C10</f>
        <v>0</v>
      </c>
      <c r="D12" s="628"/>
    </row>
    <row r="13" spans="2:4" ht="20.25" customHeight="1">
      <c r="B13" s="637"/>
      <c r="C13" s="629"/>
      <c r="D13" s="630"/>
    </row>
    <row r="14" spans="2:4" ht="20.25" customHeight="1">
      <c r="B14" s="635" t="s">
        <v>624</v>
      </c>
      <c r="C14" s="627">
        <v>0</v>
      </c>
      <c r="D14" s="628"/>
    </row>
    <row r="15" spans="2:4" ht="20.25" customHeight="1">
      <c r="B15" s="636"/>
      <c r="C15" s="631"/>
      <c r="D15" s="632"/>
    </row>
    <row r="16" spans="2:4" ht="20.25" customHeight="1">
      <c r="B16" s="637"/>
      <c r="C16" s="629"/>
      <c r="D16" s="630"/>
    </row>
    <row r="17" spans="2:4" ht="20.25" customHeight="1">
      <c r="B17" s="635" t="s">
        <v>625</v>
      </c>
      <c r="C17" s="627">
        <v>0</v>
      </c>
      <c r="D17" s="628"/>
    </row>
    <row r="18" spans="2:4" ht="20.25" customHeight="1">
      <c r="B18" s="636"/>
      <c r="C18" s="631"/>
      <c r="D18" s="632"/>
    </row>
    <row r="19" spans="2:4" ht="20.25" customHeight="1">
      <c r="B19" s="637"/>
      <c r="C19" s="629"/>
      <c r="D19" s="630"/>
    </row>
    <row r="20" spans="2:4" ht="20.25" customHeight="1">
      <c r="B20" s="635" t="s">
        <v>626</v>
      </c>
      <c r="C20" s="627">
        <v>0</v>
      </c>
      <c r="D20" s="628"/>
    </row>
    <row r="21" spans="2:4" ht="20.25" customHeight="1">
      <c r="B21" s="636"/>
      <c r="C21" s="631"/>
      <c r="D21" s="632"/>
    </row>
    <row r="22" spans="2:4" ht="20.25" customHeight="1" thickBot="1">
      <c r="B22" s="638"/>
      <c r="C22" s="633"/>
      <c r="D22" s="634"/>
    </row>
    <row r="24" ht="13.5">
      <c r="B24" s="348" t="s">
        <v>627</v>
      </c>
    </row>
    <row r="25" spans="2:3" ht="14.25" thickBot="1">
      <c r="B25" s="136" t="s">
        <v>370</v>
      </c>
      <c r="C25" s="415"/>
    </row>
    <row r="26" spans="3:4" ht="14.25" thickBot="1">
      <c r="C26" s="414" t="s">
        <v>359</v>
      </c>
      <c r="D26" s="416">
        <f>+C14+C17-C12*1/100</f>
        <v>0</v>
      </c>
    </row>
    <row r="27" ht="13.5">
      <c r="C27" s="414" t="s">
        <v>628</v>
      </c>
    </row>
    <row r="28" ht="13.5">
      <c r="D28" s="417" t="s">
        <v>629</v>
      </c>
    </row>
    <row r="29" ht="13.5">
      <c r="C29" s="414" t="s">
        <v>630</v>
      </c>
    </row>
    <row r="30" ht="13.5">
      <c r="D30" s="417" t="s">
        <v>631</v>
      </c>
    </row>
    <row r="31" ht="13.5"/>
    <row r="32" ht="13.5">
      <c r="B32" s="418" t="s">
        <v>632</v>
      </c>
    </row>
    <row r="33" ht="13.5">
      <c r="B33" s="418" t="s">
        <v>633</v>
      </c>
    </row>
    <row r="34" ht="13.5">
      <c r="B34" s="418" t="s">
        <v>360</v>
      </c>
    </row>
    <row r="35" ht="13.5">
      <c r="B35" s="418" t="s">
        <v>361</v>
      </c>
    </row>
    <row r="36" ht="13.5">
      <c r="B36" s="418" t="s">
        <v>362</v>
      </c>
    </row>
    <row r="37" ht="13.5">
      <c r="B37" s="418" t="s">
        <v>363</v>
      </c>
    </row>
    <row r="38" ht="14.25" thickBot="1"/>
    <row r="39" spans="2:4" ht="14.25" thickBot="1">
      <c r="B39" s="348" t="s">
        <v>493</v>
      </c>
      <c r="D39" s="416">
        <f>IF(D26&gt;C20,C20,D26)</f>
        <v>0</v>
      </c>
    </row>
    <row r="40" ht="14.25" thickBot="1"/>
    <row r="41" spans="2:4" ht="15" thickBot="1" thickTop="1">
      <c r="B41" s="348" t="s">
        <v>634</v>
      </c>
      <c r="D41" s="419">
        <f>ROUNDDOWN(D39*100/108,-3)</f>
        <v>0</v>
      </c>
    </row>
    <row r="42" ht="14.25" thickTop="1">
      <c r="D42" s="348" t="s">
        <v>434</v>
      </c>
    </row>
    <row r="43" ht="14.25" thickBot="1"/>
    <row r="44" spans="2:4" ht="14.25" thickBot="1">
      <c r="B44" s="348" t="s">
        <v>635</v>
      </c>
      <c r="D44" s="416">
        <f>+D41*0.08</f>
        <v>0</v>
      </c>
    </row>
    <row r="47" spans="2:4" ht="13.5">
      <c r="B47" s="348" t="s">
        <v>494</v>
      </c>
      <c r="D47" s="420">
        <f>+D44+D41</f>
        <v>0</v>
      </c>
    </row>
  </sheetData>
  <sheetProtection/>
  <mergeCells count="15">
    <mergeCell ref="C17:D19"/>
    <mergeCell ref="B14:B16"/>
    <mergeCell ref="B17:B19"/>
    <mergeCell ref="B10:B11"/>
    <mergeCell ref="B12:B13"/>
    <mergeCell ref="B4:D4"/>
    <mergeCell ref="B6:B7"/>
    <mergeCell ref="B8:B9"/>
    <mergeCell ref="C6:D7"/>
    <mergeCell ref="C8:D9"/>
    <mergeCell ref="B20:B22"/>
    <mergeCell ref="C20:D22"/>
    <mergeCell ref="C10:D11"/>
    <mergeCell ref="C12:D13"/>
    <mergeCell ref="C14:D16"/>
  </mergeCells>
  <printOptions/>
  <pageMargins left="1.12" right="0.43" top="0.76" bottom="1" header="0.512" footer="0.51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41"/>
    <pageSetUpPr fitToPage="1"/>
  </sheetPr>
  <dimension ref="A2:P43"/>
  <sheetViews>
    <sheetView view="pageBreakPreview" zoomScale="75" zoomScaleNormal="75" zoomScaleSheetLayoutView="75" zoomScalePageLayoutView="0" workbookViewId="0" topLeftCell="A1">
      <selection activeCell="B2" sqref="B2"/>
    </sheetView>
  </sheetViews>
  <sheetFormatPr defaultColWidth="9.00390625" defaultRowHeight="13.5"/>
  <cols>
    <col min="1" max="1" width="5.625" style="203" customWidth="1"/>
    <col min="2" max="2" width="17.125" style="203" customWidth="1"/>
    <col min="3" max="3" width="12.625" style="203" customWidth="1"/>
    <col min="4" max="4" width="6.50390625" style="203" customWidth="1"/>
    <col min="5" max="16" width="12.625" style="203" customWidth="1"/>
    <col min="17" max="27" width="10.625" style="203" customWidth="1"/>
    <col min="28" max="16384" width="9.00390625" style="203" customWidth="1"/>
  </cols>
  <sheetData>
    <row r="2" spans="2:16" s="161" customFormat="1" ht="25.5">
      <c r="B2" s="160" t="s">
        <v>437</v>
      </c>
      <c r="C2" s="160"/>
      <c r="D2" s="160"/>
      <c r="E2" s="160"/>
      <c r="F2" s="160"/>
      <c r="G2" s="160"/>
      <c r="H2" s="160"/>
      <c r="I2" s="160"/>
      <c r="N2" s="160"/>
      <c r="O2" s="160"/>
      <c r="P2" s="316" t="s">
        <v>4</v>
      </c>
    </row>
    <row r="3" s="161" customFormat="1" ht="15" thickBot="1"/>
    <row r="4" spans="2:16" s="161" customFormat="1" ht="41.25" thickBot="1">
      <c r="B4" s="162" t="s">
        <v>77</v>
      </c>
      <c r="C4" s="163" t="s">
        <v>110</v>
      </c>
      <c r="D4" s="163" t="s">
        <v>111</v>
      </c>
      <c r="E4" s="314" t="s">
        <v>3</v>
      </c>
      <c r="F4" s="164" t="s">
        <v>404</v>
      </c>
      <c r="G4" s="164" t="s">
        <v>405</v>
      </c>
      <c r="H4" s="165" t="s">
        <v>438</v>
      </c>
      <c r="I4" s="163" t="s">
        <v>114</v>
      </c>
      <c r="J4" s="166" t="s">
        <v>439</v>
      </c>
      <c r="K4" s="164" t="s">
        <v>440</v>
      </c>
      <c r="L4" s="164" t="s">
        <v>7</v>
      </c>
      <c r="M4" s="165" t="s">
        <v>8</v>
      </c>
      <c r="N4" s="315" t="s">
        <v>2</v>
      </c>
      <c r="O4" s="165" t="s">
        <v>9</v>
      </c>
      <c r="P4" s="167" t="s">
        <v>441</v>
      </c>
    </row>
    <row r="5" spans="2:16" s="161" customFormat="1" ht="25.5" customHeight="1" thickTop="1">
      <c r="B5" s="168" t="s">
        <v>80</v>
      </c>
      <c r="C5" s="169" t="s">
        <v>445</v>
      </c>
      <c r="D5" s="170" t="s">
        <v>128</v>
      </c>
      <c r="E5" s="171">
        <v>5</v>
      </c>
      <c r="F5" s="172">
        <v>85000</v>
      </c>
      <c r="G5" s="173">
        <f>+F5*E5</f>
        <v>425000</v>
      </c>
      <c r="H5" s="173"/>
      <c r="I5" s="174">
        <v>39520</v>
      </c>
      <c r="J5" s="55"/>
      <c r="K5" s="173"/>
      <c r="L5" s="52">
        <v>86000</v>
      </c>
      <c r="M5" s="173">
        <f>+L5*E5</f>
        <v>430000</v>
      </c>
      <c r="N5" s="51"/>
      <c r="O5" s="175"/>
      <c r="P5" s="176"/>
    </row>
    <row r="6" spans="2:16" s="161" customFormat="1" ht="25.5" customHeight="1">
      <c r="B6" s="177" t="s">
        <v>80</v>
      </c>
      <c r="C6" s="169" t="s">
        <v>442</v>
      </c>
      <c r="D6" s="178" t="s">
        <v>128</v>
      </c>
      <c r="E6" s="179">
        <v>40</v>
      </c>
      <c r="F6" s="180">
        <v>88000</v>
      </c>
      <c r="G6" s="181">
        <f>+F6*E6</f>
        <v>3520000</v>
      </c>
      <c r="H6" s="181"/>
      <c r="I6" s="182">
        <v>39551</v>
      </c>
      <c r="J6" s="55"/>
      <c r="K6" s="173"/>
      <c r="L6" s="52">
        <v>89000</v>
      </c>
      <c r="M6" s="173">
        <f>+L6*E6</f>
        <v>3560000</v>
      </c>
      <c r="N6" s="60"/>
      <c r="O6" s="175"/>
      <c r="P6" s="176"/>
    </row>
    <row r="7" spans="2:16" s="161" customFormat="1" ht="25.5" customHeight="1">
      <c r="B7" s="177" t="s">
        <v>80</v>
      </c>
      <c r="C7" s="169" t="s">
        <v>442</v>
      </c>
      <c r="D7" s="178" t="s">
        <v>128</v>
      </c>
      <c r="E7" s="179">
        <v>25</v>
      </c>
      <c r="F7" s="180">
        <v>92000</v>
      </c>
      <c r="G7" s="181">
        <f>+F7*E7</f>
        <v>2300000</v>
      </c>
      <c r="H7" s="181"/>
      <c r="I7" s="182">
        <v>39581</v>
      </c>
      <c r="J7" s="55"/>
      <c r="K7" s="173"/>
      <c r="L7" s="52">
        <v>90000</v>
      </c>
      <c r="M7" s="183">
        <f>+L7*E7</f>
        <v>2250000</v>
      </c>
      <c r="N7" s="60"/>
      <c r="O7" s="175"/>
      <c r="P7" s="176"/>
    </row>
    <row r="8" spans="2:16" s="161" customFormat="1" ht="25.5" customHeight="1">
      <c r="B8" s="313" t="s">
        <v>209</v>
      </c>
      <c r="C8" s="184"/>
      <c r="D8" s="178"/>
      <c r="E8" s="179">
        <f>SUM(E5:E7)</f>
        <v>70</v>
      </c>
      <c r="F8" s="180">
        <f>+ROUND(G8/E8,-3)</f>
        <v>89000</v>
      </c>
      <c r="G8" s="181">
        <f>SUM(G5:G7)</f>
        <v>6245000</v>
      </c>
      <c r="H8" s="181">
        <f>IF(E8&lt;N8,"     対象外",F8*N8)</f>
        <v>5785000</v>
      </c>
      <c r="I8" s="182"/>
      <c r="J8" s="55">
        <v>78000</v>
      </c>
      <c r="K8" s="173">
        <f>+J8*N8</f>
        <v>5070000</v>
      </c>
      <c r="L8" s="52">
        <f>ROUND(M8/E8,-3)</f>
        <v>89000</v>
      </c>
      <c r="M8" s="181">
        <f>SUM(M5:M7)</f>
        <v>6240000</v>
      </c>
      <c r="N8" s="60">
        <v>65</v>
      </c>
      <c r="O8" s="175">
        <f>IF(E8&lt;N8,"     対象外",L8*N8)</f>
        <v>5785000</v>
      </c>
      <c r="P8" s="176" t="str">
        <f>IF(N8=E8,"○","×")</f>
        <v>×</v>
      </c>
    </row>
    <row r="9" spans="2:16" s="161" customFormat="1" ht="25.5" customHeight="1">
      <c r="B9" s="177"/>
      <c r="C9" s="184"/>
      <c r="D9" s="178"/>
      <c r="E9" s="179"/>
      <c r="F9" s="180"/>
      <c r="G9" s="181"/>
      <c r="H9" s="181"/>
      <c r="I9" s="185"/>
      <c r="J9" s="55"/>
      <c r="K9" s="173"/>
      <c r="L9" s="52"/>
      <c r="M9" s="173"/>
      <c r="N9" s="186"/>
      <c r="O9" s="187"/>
      <c r="P9" s="176"/>
    </row>
    <row r="10" spans="2:16" s="161" customFormat="1" ht="25.5" customHeight="1">
      <c r="B10" s="177" t="s">
        <v>80</v>
      </c>
      <c r="C10" s="184" t="s">
        <v>97</v>
      </c>
      <c r="D10" s="178" t="s">
        <v>128</v>
      </c>
      <c r="E10" s="179">
        <v>40</v>
      </c>
      <c r="F10" s="180">
        <v>88000</v>
      </c>
      <c r="G10" s="181">
        <f>+F10*E10</f>
        <v>3520000</v>
      </c>
      <c r="H10" s="181">
        <f>IF(E10&lt;N10,"     対象外",F10*N10)</f>
        <v>3344000</v>
      </c>
      <c r="I10" s="182">
        <v>39551</v>
      </c>
      <c r="J10" s="55">
        <v>78000</v>
      </c>
      <c r="K10" s="173">
        <f>+J10*N10</f>
        <v>2964000</v>
      </c>
      <c r="L10" s="52">
        <v>89000</v>
      </c>
      <c r="M10" s="173">
        <f>+L10*N10</f>
        <v>3382000</v>
      </c>
      <c r="N10" s="60">
        <v>38</v>
      </c>
      <c r="O10" s="175">
        <f>IF(E10&lt;N10,"     対象外",L10*N10)</f>
        <v>3382000</v>
      </c>
      <c r="P10" s="176" t="str">
        <f aca="true" t="shared" si="0" ref="P10:P17">IF(N10=E10,"○","×")</f>
        <v>×</v>
      </c>
    </row>
    <row r="11" spans="2:16" s="161" customFormat="1" ht="25.5" customHeight="1">
      <c r="B11" s="177" t="s">
        <v>80</v>
      </c>
      <c r="C11" s="184" t="s">
        <v>98</v>
      </c>
      <c r="D11" s="178" t="s">
        <v>128</v>
      </c>
      <c r="E11" s="179">
        <v>26</v>
      </c>
      <c r="F11" s="180">
        <v>92000</v>
      </c>
      <c r="G11" s="181">
        <f>+F11*E11</f>
        <v>2392000</v>
      </c>
      <c r="H11" s="181">
        <f>IF(E11&lt;N11,"     対象外",F11*N11)</f>
        <v>2392000</v>
      </c>
      <c r="I11" s="182">
        <v>39581</v>
      </c>
      <c r="J11" s="55">
        <v>78000</v>
      </c>
      <c r="K11" s="173">
        <f>+J11*N11</f>
        <v>2028000</v>
      </c>
      <c r="L11" s="52">
        <v>90000</v>
      </c>
      <c r="M11" s="173">
        <f>+L11*N11</f>
        <v>2340000</v>
      </c>
      <c r="N11" s="60">
        <v>26</v>
      </c>
      <c r="O11" s="175">
        <f>IF(E11&lt;N11,"     対象外",L11*N11)</f>
        <v>2340000</v>
      </c>
      <c r="P11" s="176" t="str">
        <f t="shared" si="0"/>
        <v>○</v>
      </c>
    </row>
    <row r="12" spans="2:16" s="161" customFormat="1" ht="25.5" customHeight="1">
      <c r="B12" s="177"/>
      <c r="C12" s="184"/>
      <c r="D12" s="178"/>
      <c r="E12" s="179"/>
      <c r="F12" s="180"/>
      <c r="G12" s="181"/>
      <c r="H12" s="181"/>
      <c r="I12" s="182"/>
      <c r="J12" s="55"/>
      <c r="K12" s="173"/>
      <c r="L12" s="52"/>
      <c r="M12" s="173"/>
      <c r="N12" s="60"/>
      <c r="O12" s="175"/>
      <c r="P12" s="176" t="str">
        <f t="shared" si="0"/>
        <v>○</v>
      </c>
    </row>
    <row r="13" spans="2:16" s="161" customFormat="1" ht="25.5" customHeight="1">
      <c r="B13" s="177" t="s">
        <v>118</v>
      </c>
      <c r="C13" s="184" t="s">
        <v>86</v>
      </c>
      <c r="D13" s="178" t="s">
        <v>129</v>
      </c>
      <c r="E13" s="179">
        <v>24</v>
      </c>
      <c r="F13" s="180">
        <v>85000</v>
      </c>
      <c r="G13" s="181">
        <f>+F13*E13</f>
        <v>2040000</v>
      </c>
      <c r="H13" s="181">
        <f>IF(E13&lt;N13,"     対象外",F13*N13)</f>
        <v>2040000</v>
      </c>
      <c r="I13" s="182">
        <v>39663</v>
      </c>
      <c r="J13" s="55">
        <v>77000</v>
      </c>
      <c r="K13" s="173">
        <f>+J13*N13</f>
        <v>1848000</v>
      </c>
      <c r="L13" s="52">
        <v>105000</v>
      </c>
      <c r="M13" s="173">
        <f>+L13*N13</f>
        <v>2520000</v>
      </c>
      <c r="N13" s="60">
        <v>24</v>
      </c>
      <c r="O13" s="175">
        <f>IF(E13&lt;N13,"     対象外",L13*N13)</f>
        <v>2520000</v>
      </c>
      <c r="P13" s="176" t="str">
        <f t="shared" si="0"/>
        <v>○</v>
      </c>
    </row>
    <row r="14" spans="2:16" s="161" customFormat="1" ht="25.5" customHeight="1">
      <c r="B14" s="177" t="s">
        <v>118</v>
      </c>
      <c r="C14" s="184" t="s">
        <v>87</v>
      </c>
      <c r="D14" s="178" t="s">
        <v>129</v>
      </c>
      <c r="E14" s="179">
        <v>19</v>
      </c>
      <c r="F14" s="180">
        <v>85000</v>
      </c>
      <c r="G14" s="181">
        <f>+F14*E14</f>
        <v>1615000</v>
      </c>
      <c r="H14" s="181" t="str">
        <f>IF(E14&lt;N14,"     対象外",F14*N14)</f>
        <v>     対象外</v>
      </c>
      <c r="I14" s="182">
        <v>39663</v>
      </c>
      <c r="J14" s="55">
        <v>77000</v>
      </c>
      <c r="K14" s="173">
        <f>+J14*N14</f>
        <v>1694000</v>
      </c>
      <c r="L14" s="52">
        <v>100000</v>
      </c>
      <c r="M14" s="173">
        <f>+L14*N14</f>
        <v>2200000</v>
      </c>
      <c r="N14" s="60">
        <v>22</v>
      </c>
      <c r="O14" s="175" t="str">
        <f>IF(E14&lt;N14,"     対象外",L14*N14)</f>
        <v>     対象外</v>
      </c>
      <c r="P14" s="176" t="str">
        <f t="shared" si="0"/>
        <v>×</v>
      </c>
    </row>
    <row r="15" spans="2:16" s="161" customFormat="1" ht="25.5" customHeight="1">
      <c r="B15" s="177"/>
      <c r="C15" s="184"/>
      <c r="D15" s="178"/>
      <c r="E15" s="179"/>
      <c r="F15" s="180"/>
      <c r="G15" s="181"/>
      <c r="H15" s="181"/>
      <c r="I15" s="182"/>
      <c r="J15" s="55"/>
      <c r="K15" s="173"/>
      <c r="L15" s="52"/>
      <c r="M15" s="173"/>
      <c r="N15" s="60"/>
      <c r="O15" s="175"/>
      <c r="P15" s="176" t="str">
        <f t="shared" si="0"/>
        <v>○</v>
      </c>
    </row>
    <row r="16" spans="2:16" s="161" customFormat="1" ht="25.5" customHeight="1">
      <c r="B16" s="177" t="s">
        <v>120</v>
      </c>
      <c r="C16" s="184" t="s">
        <v>121</v>
      </c>
      <c r="D16" s="178" t="s">
        <v>446</v>
      </c>
      <c r="E16" s="179">
        <v>16</v>
      </c>
      <c r="F16" s="180">
        <v>90000</v>
      </c>
      <c r="G16" s="181">
        <f>+F16*E16</f>
        <v>1440000</v>
      </c>
      <c r="H16" s="181">
        <f>IF(E16&lt;N16,"     対象外",F16*N16)</f>
        <v>1350000</v>
      </c>
      <c r="I16" s="182">
        <v>39542</v>
      </c>
      <c r="J16" s="55">
        <v>78000</v>
      </c>
      <c r="K16" s="173">
        <f>+J16*N16</f>
        <v>1170000</v>
      </c>
      <c r="L16" s="52">
        <v>94000</v>
      </c>
      <c r="M16" s="173">
        <f>+L16*N16</f>
        <v>1410000</v>
      </c>
      <c r="N16" s="60">
        <v>15</v>
      </c>
      <c r="O16" s="175">
        <f>IF(E16&lt;N16,"     対象外",L16*N16)</f>
        <v>1410000</v>
      </c>
      <c r="P16" s="176" t="str">
        <f t="shared" si="0"/>
        <v>×</v>
      </c>
    </row>
    <row r="17" spans="2:16" s="161" customFormat="1" ht="25.5" customHeight="1">
      <c r="B17" s="177" t="s">
        <v>120</v>
      </c>
      <c r="C17" s="184" t="s">
        <v>123</v>
      </c>
      <c r="D17" s="178" t="s">
        <v>446</v>
      </c>
      <c r="E17" s="179">
        <v>8</v>
      </c>
      <c r="F17" s="180">
        <v>90000</v>
      </c>
      <c r="G17" s="181">
        <f>+F17*E17</f>
        <v>720000</v>
      </c>
      <c r="H17" s="181">
        <f>IF(E17&lt;N17,"     対象外",F17*N17)</f>
        <v>720000</v>
      </c>
      <c r="I17" s="182">
        <v>39542</v>
      </c>
      <c r="J17" s="55">
        <v>78000</v>
      </c>
      <c r="K17" s="173">
        <f>+J17*N17</f>
        <v>624000</v>
      </c>
      <c r="L17" s="52">
        <v>94000</v>
      </c>
      <c r="M17" s="173">
        <f>+L17*N17</f>
        <v>752000</v>
      </c>
      <c r="N17" s="60">
        <v>8</v>
      </c>
      <c r="O17" s="175">
        <f>IF(E17&lt;N17,"     対象外",L17*N17)</f>
        <v>752000</v>
      </c>
      <c r="P17" s="176" t="str">
        <f t="shared" si="0"/>
        <v>○</v>
      </c>
    </row>
    <row r="18" spans="2:16" s="161" customFormat="1" ht="25.5" customHeight="1">
      <c r="B18" s="177"/>
      <c r="C18" s="184"/>
      <c r="D18" s="178"/>
      <c r="E18" s="179"/>
      <c r="F18" s="180"/>
      <c r="G18" s="181"/>
      <c r="H18" s="181"/>
      <c r="I18" s="185"/>
      <c r="J18" s="55"/>
      <c r="K18" s="173"/>
      <c r="L18" s="52"/>
      <c r="M18" s="173"/>
      <c r="N18" s="186"/>
      <c r="O18" s="187"/>
      <c r="P18" s="176"/>
    </row>
    <row r="19" spans="2:16" s="161" customFormat="1" ht="25.5" customHeight="1">
      <c r="B19" s="177"/>
      <c r="C19" s="184"/>
      <c r="D19" s="178"/>
      <c r="E19" s="179"/>
      <c r="F19" s="180"/>
      <c r="G19" s="181"/>
      <c r="H19" s="181"/>
      <c r="I19" s="185"/>
      <c r="J19" s="55"/>
      <c r="K19" s="173"/>
      <c r="L19" s="52"/>
      <c r="M19" s="173"/>
      <c r="N19" s="186"/>
      <c r="O19" s="187"/>
      <c r="P19" s="176"/>
    </row>
    <row r="20" spans="2:16" s="161" customFormat="1" ht="25.5" customHeight="1">
      <c r="B20" s="177"/>
      <c r="C20" s="184"/>
      <c r="D20" s="178"/>
      <c r="E20" s="179"/>
      <c r="F20" s="180"/>
      <c r="G20" s="181"/>
      <c r="H20" s="181"/>
      <c r="I20" s="185"/>
      <c r="J20" s="55"/>
      <c r="K20" s="173"/>
      <c r="L20" s="52"/>
      <c r="M20" s="173"/>
      <c r="N20" s="186"/>
      <c r="O20" s="187"/>
      <c r="P20" s="176"/>
    </row>
    <row r="21" spans="2:16" s="161" customFormat="1" ht="25.5" customHeight="1">
      <c r="B21" s="177"/>
      <c r="C21" s="184"/>
      <c r="D21" s="178"/>
      <c r="E21" s="179"/>
      <c r="F21" s="180"/>
      <c r="G21" s="181"/>
      <c r="H21" s="181"/>
      <c r="I21" s="185"/>
      <c r="J21" s="55"/>
      <c r="K21" s="173"/>
      <c r="L21" s="52"/>
      <c r="M21" s="173"/>
      <c r="N21" s="186"/>
      <c r="O21" s="187"/>
      <c r="P21" s="176"/>
    </row>
    <row r="22" spans="2:16" s="161" customFormat="1" ht="25.5" customHeight="1">
      <c r="B22" s="177"/>
      <c r="C22" s="184"/>
      <c r="D22" s="178"/>
      <c r="E22" s="179"/>
      <c r="F22" s="180"/>
      <c r="G22" s="181"/>
      <c r="H22" s="181"/>
      <c r="I22" s="185"/>
      <c r="J22" s="55"/>
      <c r="K22" s="173"/>
      <c r="L22" s="52"/>
      <c r="M22" s="173"/>
      <c r="N22" s="186"/>
      <c r="O22" s="187"/>
      <c r="P22" s="176"/>
    </row>
    <row r="23" spans="2:16" s="161" customFormat="1" ht="25.5" customHeight="1">
      <c r="B23" s="177"/>
      <c r="C23" s="184"/>
      <c r="D23" s="178"/>
      <c r="E23" s="179"/>
      <c r="F23" s="180"/>
      <c r="G23" s="181"/>
      <c r="H23" s="181"/>
      <c r="I23" s="185"/>
      <c r="J23" s="55"/>
      <c r="K23" s="173"/>
      <c r="L23" s="52"/>
      <c r="M23" s="173"/>
      <c r="N23" s="186"/>
      <c r="O23" s="187"/>
      <c r="P23" s="176"/>
    </row>
    <row r="24" spans="2:16" s="161" customFormat="1" ht="25.5" customHeight="1">
      <c r="B24" s="177"/>
      <c r="C24" s="184"/>
      <c r="D24" s="178"/>
      <c r="E24" s="179"/>
      <c r="F24" s="180"/>
      <c r="G24" s="181"/>
      <c r="H24" s="181"/>
      <c r="I24" s="185"/>
      <c r="J24" s="55"/>
      <c r="K24" s="173"/>
      <c r="L24" s="52"/>
      <c r="M24" s="173"/>
      <c r="N24" s="186"/>
      <c r="O24" s="187"/>
      <c r="P24" s="176"/>
    </row>
    <row r="25" spans="2:16" s="161" customFormat="1" ht="25.5" customHeight="1">
      <c r="B25" s="177"/>
      <c r="C25" s="184"/>
      <c r="D25" s="178"/>
      <c r="E25" s="179"/>
      <c r="F25" s="180"/>
      <c r="G25" s="181"/>
      <c r="H25" s="181"/>
      <c r="I25" s="185"/>
      <c r="J25" s="55"/>
      <c r="K25" s="173"/>
      <c r="L25" s="52"/>
      <c r="M25" s="173"/>
      <c r="N25" s="186"/>
      <c r="O25" s="187"/>
      <c r="P25" s="176"/>
    </row>
    <row r="26" spans="2:16" s="161" customFormat="1" ht="25.5" customHeight="1">
      <c r="B26" s="177"/>
      <c r="C26" s="184"/>
      <c r="D26" s="178"/>
      <c r="E26" s="179"/>
      <c r="F26" s="180"/>
      <c r="G26" s="181"/>
      <c r="H26" s="181"/>
      <c r="I26" s="185"/>
      <c r="J26" s="55"/>
      <c r="K26" s="173"/>
      <c r="L26" s="52"/>
      <c r="M26" s="173"/>
      <c r="N26" s="186"/>
      <c r="O26" s="187"/>
      <c r="P26" s="176"/>
    </row>
    <row r="27" spans="2:16" s="161" customFormat="1" ht="25.5" customHeight="1">
      <c r="B27" s="177"/>
      <c r="C27" s="184"/>
      <c r="D27" s="178"/>
      <c r="E27" s="179"/>
      <c r="F27" s="180"/>
      <c r="G27" s="181"/>
      <c r="H27" s="181"/>
      <c r="I27" s="185"/>
      <c r="J27" s="55"/>
      <c r="K27" s="173"/>
      <c r="L27" s="52"/>
      <c r="M27" s="173"/>
      <c r="N27" s="186"/>
      <c r="O27" s="187"/>
      <c r="P27" s="176"/>
    </row>
    <row r="28" spans="2:16" s="161" customFormat="1" ht="25.5" customHeight="1">
      <c r="B28" s="177"/>
      <c r="C28" s="184"/>
      <c r="D28" s="178"/>
      <c r="E28" s="179"/>
      <c r="F28" s="180"/>
      <c r="G28" s="181"/>
      <c r="H28" s="181"/>
      <c r="I28" s="185"/>
      <c r="J28" s="55"/>
      <c r="K28" s="173"/>
      <c r="L28" s="52"/>
      <c r="M28" s="173"/>
      <c r="N28" s="186"/>
      <c r="O28" s="187"/>
      <c r="P28" s="176"/>
    </row>
    <row r="29" spans="2:16" s="161" customFormat="1" ht="25.5" customHeight="1">
      <c r="B29" s="177"/>
      <c r="C29" s="184"/>
      <c r="D29" s="178"/>
      <c r="E29" s="179"/>
      <c r="F29" s="180"/>
      <c r="G29" s="181"/>
      <c r="H29" s="181"/>
      <c r="I29" s="185"/>
      <c r="J29" s="55"/>
      <c r="K29" s="173"/>
      <c r="L29" s="52"/>
      <c r="M29" s="173"/>
      <c r="N29" s="186"/>
      <c r="O29" s="187"/>
      <c r="P29" s="176"/>
    </row>
    <row r="30" spans="2:16" s="161" customFormat="1" ht="25.5" customHeight="1" thickBot="1">
      <c r="B30" s="188"/>
      <c r="C30" s="189"/>
      <c r="D30" s="190"/>
      <c r="E30" s="191"/>
      <c r="F30" s="192"/>
      <c r="G30" s="193"/>
      <c r="H30" s="193"/>
      <c r="I30" s="194"/>
      <c r="J30" s="55"/>
      <c r="K30" s="173"/>
      <c r="L30" s="52"/>
      <c r="M30" s="173"/>
      <c r="N30" s="195"/>
      <c r="O30" s="196"/>
      <c r="P30" s="176"/>
    </row>
    <row r="31" spans="2:16" s="161" customFormat="1" ht="25.5" customHeight="1" thickBot="1">
      <c r="B31" s="197" t="s">
        <v>124</v>
      </c>
      <c r="C31" s="198"/>
      <c r="D31" s="199"/>
      <c r="E31" s="77"/>
      <c r="F31" s="78"/>
      <c r="G31" s="78"/>
      <c r="H31" s="78">
        <f>SUM(H5:H30)</f>
        <v>15631000</v>
      </c>
      <c r="I31" s="200"/>
      <c r="J31" s="79"/>
      <c r="K31" s="78">
        <f>SUM(K5:K30)</f>
        <v>15398000</v>
      </c>
      <c r="L31" s="78"/>
      <c r="M31" s="78"/>
      <c r="N31" s="77">
        <f>SUM(N5:N30)</f>
        <v>198</v>
      </c>
      <c r="O31" s="78">
        <f>SUM(O5:O30)</f>
        <v>16189000</v>
      </c>
      <c r="P31" s="80"/>
    </row>
    <row r="32" spans="1:3" s="161" customFormat="1" ht="14.25">
      <c r="A32" s="201"/>
      <c r="B32" s="202"/>
      <c r="C32" s="202"/>
    </row>
    <row r="33" ht="14.25">
      <c r="B33" s="83"/>
    </row>
    <row r="34" s="204" customFormat="1" ht="25.5" customHeight="1" thickBot="1">
      <c r="B34" s="204" t="s">
        <v>443</v>
      </c>
    </row>
    <row r="35" spans="2:9" s="204" customFormat="1" ht="25.5" customHeight="1" thickBot="1">
      <c r="B35" s="653" t="s">
        <v>444</v>
      </c>
      <c r="C35" s="654"/>
      <c r="D35" s="205"/>
      <c r="E35" s="206">
        <v>0.9</v>
      </c>
      <c r="F35" s="207"/>
      <c r="G35" s="207"/>
      <c r="H35" s="207"/>
      <c r="I35" s="208"/>
    </row>
    <row r="36" spans="2:14" s="204" customFormat="1" ht="25.5" customHeight="1">
      <c r="B36" s="661" t="s">
        <v>593</v>
      </c>
      <c r="C36" s="662"/>
      <c r="D36" s="210"/>
      <c r="E36" s="211">
        <f>+O31</f>
        <v>16189000</v>
      </c>
      <c r="F36" s="212" t="s">
        <v>447</v>
      </c>
      <c r="G36" s="213">
        <f>+E35</f>
        <v>0.9</v>
      </c>
      <c r="H36" s="333" t="s">
        <v>516</v>
      </c>
      <c r="I36" s="214">
        <f>+G36*E36*1.08</f>
        <v>15735708.000000002</v>
      </c>
      <c r="J36" s="215"/>
      <c r="K36" s="655" t="s">
        <v>592</v>
      </c>
      <c r="L36" s="656"/>
      <c r="M36" s="657"/>
      <c r="N36" s="645">
        <f>IF(I36&lt;I37,I36,I37)</f>
        <v>15735708.000000002</v>
      </c>
    </row>
    <row r="37" spans="2:14" s="204" customFormat="1" ht="25.5" customHeight="1" thickBot="1">
      <c r="B37" s="647" t="s">
        <v>594</v>
      </c>
      <c r="C37" s="648"/>
      <c r="D37" s="217"/>
      <c r="E37" s="218">
        <f>+H31</f>
        <v>15631000</v>
      </c>
      <c r="F37" s="219"/>
      <c r="G37" s="220"/>
      <c r="H37" s="334" t="s">
        <v>516</v>
      </c>
      <c r="I37" s="317">
        <f>+E37*1.08</f>
        <v>16881480</v>
      </c>
      <c r="K37" s="658"/>
      <c r="L37" s="659"/>
      <c r="M37" s="660"/>
      <c r="N37" s="646"/>
    </row>
    <row r="38" spans="2:9" s="204" customFormat="1" ht="25.5" customHeight="1" thickBot="1">
      <c r="B38" s="649" t="s">
        <v>595</v>
      </c>
      <c r="C38" s="650"/>
      <c r="D38" s="221"/>
      <c r="E38" s="222">
        <f>+K31</f>
        <v>15398000</v>
      </c>
      <c r="F38" s="223" t="s">
        <v>447</v>
      </c>
      <c r="G38" s="224">
        <f>+E35</f>
        <v>0.9</v>
      </c>
      <c r="H38" s="335" t="s">
        <v>516</v>
      </c>
      <c r="I38" s="225">
        <f>+G38*E38*1.08</f>
        <v>14966856.000000002</v>
      </c>
    </row>
    <row r="39" spans="2:14" s="204" customFormat="1" ht="25.5" customHeight="1" thickBot="1">
      <c r="B39" s="651" t="s">
        <v>5</v>
      </c>
      <c r="C39" s="652"/>
      <c r="D39" s="226"/>
      <c r="E39" s="227">
        <f>+N36</f>
        <v>15735708.000000002</v>
      </c>
      <c r="F39" s="228" t="s">
        <v>448</v>
      </c>
      <c r="G39" s="228">
        <f>+I38</f>
        <v>14966856.000000002</v>
      </c>
      <c r="H39" s="229" t="s">
        <v>449</v>
      </c>
      <c r="I39" s="318">
        <f>+E39-G39</f>
        <v>768852</v>
      </c>
      <c r="K39" s="203"/>
      <c r="L39" s="203"/>
      <c r="M39" s="203"/>
      <c r="N39" s="203"/>
    </row>
    <row r="40" ht="14.25">
      <c r="B40" s="84"/>
    </row>
    <row r="41" ht="14.25">
      <c r="B41" s="204" t="s">
        <v>485</v>
      </c>
    </row>
    <row r="42" ht="14.25">
      <c r="B42" s="204" t="s">
        <v>0</v>
      </c>
    </row>
    <row r="43" ht="14.25">
      <c r="B43" s="204" t="s">
        <v>1</v>
      </c>
    </row>
  </sheetData>
  <sheetProtection/>
  <mergeCells count="7">
    <mergeCell ref="N36:N37"/>
    <mergeCell ref="B37:C37"/>
    <mergeCell ref="B38:C38"/>
    <mergeCell ref="B39:C39"/>
    <mergeCell ref="B35:C35"/>
    <mergeCell ref="K36:M37"/>
    <mergeCell ref="B36:C36"/>
  </mergeCells>
  <printOptions horizontalCentered="1"/>
  <pageMargins left="0.58" right="0.39" top="0.76" bottom="0.29" header="0.5905511811023623" footer="0.1968503937007874"/>
  <pageSetup fitToHeight="1" fitToWidth="1" horizontalDpi="600" verticalDpi="600" orientation="landscape" paperSize="9" scale="55" r:id="rId2"/>
  <headerFooter alignWithMargins="0">
    <oddHeader>&amp;C&amp;20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W48"/>
  <sheetViews>
    <sheetView view="pageBreakPreview" zoomScale="60" zoomScaleNormal="75" zoomScalePageLayoutView="0" workbookViewId="0" topLeftCell="A1">
      <selection activeCell="B2" sqref="B2"/>
    </sheetView>
  </sheetViews>
  <sheetFormatPr defaultColWidth="9.00390625" defaultRowHeight="13.5"/>
  <cols>
    <col min="1" max="1" width="3.25390625" style="204" customWidth="1"/>
    <col min="2" max="2" width="20.50390625" style="204" customWidth="1"/>
    <col min="3" max="15" width="9.00390625" style="204" customWidth="1"/>
    <col min="16" max="16" width="9.125" style="204" bestFit="1" customWidth="1"/>
    <col min="17" max="17" width="9.00390625" style="204" customWidth="1"/>
    <col min="18" max="18" width="5.75390625" style="204" customWidth="1"/>
    <col min="19" max="19" width="38.875" style="204" customWidth="1"/>
    <col min="20" max="20" width="5.25390625" style="204" customWidth="1"/>
    <col min="21" max="21" width="10.125" style="204" bestFit="1" customWidth="1"/>
    <col min="22" max="22" width="5.625" style="204" customWidth="1"/>
    <col min="23" max="23" width="10.125" style="204" bestFit="1" customWidth="1"/>
    <col min="24" max="16384" width="9.00390625" style="204" customWidth="1"/>
  </cols>
  <sheetData>
    <row r="2" spans="2:23" ht="25.5">
      <c r="B2" s="160" t="s">
        <v>450</v>
      </c>
      <c r="V2" s="664" t="s">
        <v>4</v>
      </c>
      <c r="W2" s="664"/>
    </row>
    <row r="3" ht="18" thickBot="1">
      <c r="B3" s="230"/>
    </row>
    <row r="4" spans="3:17" ht="24" customHeight="1">
      <c r="C4" s="402" t="s">
        <v>596</v>
      </c>
      <c r="D4" s="231"/>
      <c r="E4" s="231"/>
      <c r="F4" s="231"/>
      <c r="G4" s="231"/>
      <c r="H4" s="231"/>
      <c r="I4" s="231"/>
      <c r="J4" s="231"/>
      <c r="K4" s="231"/>
      <c r="L4" s="231"/>
      <c r="M4" s="231"/>
      <c r="N4" s="231"/>
      <c r="O4" s="232" t="s">
        <v>459</v>
      </c>
      <c r="P4" s="233">
        <v>56000</v>
      </c>
      <c r="Q4" s="234" t="s">
        <v>464</v>
      </c>
    </row>
    <row r="5" spans="3:17" ht="24" customHeight="1" thickBot="1">
      <c r="C5" s="403" t="s">
        <v>597</v>
      </c>
      <c r="D5" s="235"/>
      <c r="E5" s="235"/>
      <c r="F5" s="235"/>
      <c r="G5" s="235"/>
      <c r="H5" s="235"/>
      <c r="I5" s="235"/>
      <c r="J5" s="235"/>
      <c r="K5" s="235"/>
      <c r="L5" s="235"/>
      <c r="M5" s="235"/>
      <c r="N5" s="235"/>
      <c r="O5" s="236" t="s">
        <v>459</v>
      </c>
      <c r="P5" s="237">
        <v>4000</v>
      </c>
      <c r="Q5" s="238" t="s">
        <v>464</v>
      </c>
    </row>
    <row r="6" spans="2:19" ht="24" customHeight="1" thickBot="1">
      <c r="B6" s="239"/>
      <c r="C6" s="678" t="s">
        <v>451</v>
      </c>
      <c r="D6" s="679"/>
      <c r="E6" s="679"/>
      <c r="F6" s="679"/>
      <c r="G6" s="679"/>
      <c r="H6" s="679"/>
      <c r="I6" s="679"/>
      <c r="J6" s="679"/>
      <c r="K6" s="679"/>
      <c r="L6" s="679"/>
      <c r="M6" s="679"/>
      <c r="N6" s="679"/>
      <c r="O6" s="680"/>
      <c r="P6" s="683" t="s">
        <v>452</v>
      </c>
      <c r="Q6" s="674" t="s">
        <v>453</v>
      </c>
      <c r="R6" s="240"/>
      <c r="S6" s="240"/>
    </row>
    <row r="7" spans="2:19" ht="24" customHeight="1" thickBot="1">
      <c r="B7" s="241" t="s">
        <v>454</v>
      </c>
      <c r="C7" s="242">
        <v>4</v>
      </c>
      <c r="D7" s="243">
        <v>4</v>
      </c>
      <c r="E7" s="243">
        <v>5</v>
      </c>
      <c r="F7" s="242">
        <v>6</v>
      </c>
      <c r="G7" s="243">
        <v>7</v>
      </c>
      <c r="H7" s="243">
        <v>7</v>
      </c>
      <c r="I7" s="243">
        <v>8</v>
      </c>
      <c r="J7" s="243"/>
      <c r="K7" s="243"/>
      <c r="L7" s="243"/>
      <c r="M7" s="243"/>
      <c r="N7" s="243"/>
      <c r="O7" s="243" t="s">
        <v>455</v>
      </c>
      <c r="P7" s="684"/>
      <c r="Q7" s="675"/>
      <c r="R7" s="240"/>
      <c r="S7" s="240"/>
    </row>
    <row r="8" spans="2:23" ht="30" customHeight="1" thickBot="1">
      <c r="B8" s="401" t="s">
        <v>598</v>
      </c>
      <c r="C8" s="244">
        <v>5000</v>
      </c>
      <c r="D8" s="245">
        <v>10000</v>
      </c>
      <c r="E8" s="245">
        <v>15000</v>
      </c>
      <c r="F8" s="245">
        <v>14000</v>
      </c>
      <c r="G8" s="245">
        <v>5000</v>
      </c>
      <c r="H8" s="245">
        <v>1000</v>
      </c>
      <c r="I8" s="245">
        <v>1000</v>
      </c>
      <c r="J8" s="245"/>
      <c r="K8" s="245"/>
      <c r="L8" s="245"/>
      <c r="M8" s="245"/>
      <c r="N8" s="245"/>
      <c r="O8" s="245">
        <f>SUM(C8:N8)</f>
        <v>51000</v>
      </c>
      <c r="P8" s="246">
        <v>5000</v>
      </c>
      <c r="Q8" s="247">
        <f>IF(P8&gt;0,IF((O8+P8)&lt;=P4,P8+O8,"未証明数量エラー"),O8)</f>
        <v>56000</v>
      </c>
      <c r="R8" s="248" t="str">
        <f>IF(Q8&lt;P4,"＜",IF(Q8=P4,"＝","＞"))</f>
        <v>＝</v>
      </c>
      <c r="S8" s="670" t="s">
        <v>456</v>
      </c>
      <c r="T8" s="671"/>
      <c r="U8" s="249">
        <f>IF(Q8&lt;P4,Q8,IF(Q8=P4,Q8,P4))</f>
        <v>56000</v>
      </c>
      <c r="V8" s="665" t="s">
        <v>459</v>
      </c>
      <c r="W8" s="666">
        <f>+U8+U9</f>
        <v>59500</v>
      </c>
    </row>
    <row r="9" spans="2:23" ht="30" customHeight="1" thickBot="1">
      <c r="B9" s="404" t="s">
        <v>599</v>
      </c>
      <c r="C9" s="250">
        <v>1000</v>
      </c>
      <c r="D9" s="251"/>
      <c r="E9" s="251">
        <v>500</v>
      </c>
      <c r="F9" s="251">
        <v>1500</v>
      </c>
      <c r="G9" s="251">
        <v>500</v>
      </c>
      <c r="H9" s="251"/>
      <c r="I9" s="251"/>
      <c r="J9" s="251"/>
      <c r="K9" s="251"/>
      <c r="L9" s="251"/>
      <c r="M9" s="251"/>
      <c r="N9" s="251"/>
      <c r="O9" s="251">
        <f>SUM(C9:N9)</f>
        <v>3500</v>
      </c>
      <c r="P9" s="252" t="s">
        <v>457</v>
      </c>
      <c r="Q9" s="253">
        <f>+O9</f>
        <v>3500</v>
      </c>
      <c r="R9" s="248" t="str">
        <f>IF(Q9&lt;P5,"＜",IF(Q9=P5,"＝","＞"))</f>
        <v>＜</v>
      </c>
      <c r="S9" s="670" t="s">
        <v>458</v>
      </c>
      <c r="T9" s="671"/>
      <c r="U9" s="249">
        <f>IF(Q9&lt;P5,Q9,IF(Q9=P5,Q9,P5))</f>
        <v>3500</v>
      </c>
      <c r="V9" s="665"/>
      <c r="W9" s="667"/>
    </row>
    <row r="10" spans="2:19" ht="30" customHeight="1">
      <c r="B10" s="401" t="s">
        <v>600</v>
      </c>
      <c r="C10" s="254">
        <v>90</v>
      </c>
      <c r="D10" s="255">
        <v>100</v>
      </c>
      <c r="E10" s="255">
        <v>100</v>
      </c>
      <c r="F10" s="255">
        <v>100</v>
      </c>
      <c r="G10" s="255">
        <v>110</v>
      </c>
      <c r="H10" s="255">
        <v>105</v>
      </c>
      <c r="I10" s="255">
        <v>120</v>
      </c>
      <c r="J10" s="255"/>
      <c r="K10" s="255"/>
      <c r="L10" s="255"/>
      <c r="M10" s="255"/>
      <c r="N10" s="255"/>
      <c r="O10" s="255"/>
      <c r="P10" s="256">
        <v>95</v>
      </c>
      <c r="Q10" s="257"/>
      <c r="R10" s="258"/>
      <c r="S10" s="258"/>
    </row>
    <row r="11" spans="2:19" ht="30" customHeight="1" thickBot="1">
      <c r="B11" s="405" t="s">
        <v>601</v>
      </c>
      <c r="C11" s="259">
        <v>90</v>
      </c>
      <c r="D11" s="260">
        <v>90</v>
      </c>
      <c r="E11" s="260">
        <v>100</v>
      </c>
      <c r="F11" s="260">
        <v>110</v>
      </c>
      <c r="G11" s="260">
        <v>120</v>
      </c>
      <c r="H11" s="260">
        <v>120</v>
      </c>
      <c r="I11" s="260">
        <v>130</v>
      </c>
      <c r="J11" s="260"/>
      <c r="K11" s="260"/>
      <c r="L11" s="260"/>
      <c r="M11" s="260"/>
      <c r="N11" s="260"/>
      <c r="O11" s="260"/>
      <c r="P11" s="261">
        <v>95</v>
      </c>
      <c r="Q11" s="262"/>
      <c r="R11" s="258"/>
      <c r="S11" s="258"/>
    </row>
    <row r="12" spans="2:23" ht="30" customHeight="1" thickBot="1">
      <c r="B12" s="401" t="s">
        <v>602</v>
      </c>
      <c r="C12" s="254">
        <f aca="true" t="shared" si="0" ref="C12:N12">+C8*C10</f>
        <v>450000</v>
      </c>
      <c r="D12" s="255">
        <f t="shared" si="0"/>
        <v>1000000</v>
      </c>
      <c r="E12" s="255">
        <f t="shared" si="0"/>
        <v>1500000</v>
      </c>
      <c r="F12" s="255">
        <f t="shared" si="0"/>
        <v>1400000</v>
      </c>
      <c r="G12" s="255">
        <f t="shared" si="0"/>
        <v>550000</v>
      </c>
      <c r="H12" s="255">
        <f t="shared" si="0"/>
        <v>105000</v>
      </c>
      <c r="I12" s="255">
        <f t="shared" si="0"/>
        <v>120000</v>
      </c>
      <c r="J12" s="255">
        <f t="shared" si="0"/>
        <v>0</v>
      </c>
      <c r="K12" s="255">
        <f t="shared" si="0"/>
        <v>0</v>
      </c>
      <c r="L12" s="255">
        <f t="shared" si="0"/>
        <v>0</v>
      </c>
      <c r="M12" s="255">
        <f t="shared" si="0"/>
        <v>0</v>
      </c>
      <c r="N12" s="255">
        <f t="shared" si="0"/>
        <v>0</v>
      </c>
      <c r="O12" s="255">
        <f>SUM(C12:N12)</f>
        <v>5125000</v>
      </c>
      <c r="P12" s="256">
        <f>+P11*P8</f>
        <v>475000</v>
      </c>
      <c r="Q12" s="257">
        <f>+P12+O12</f>
        <v>5600000</v>
      </c>
      <c r="R12" s="258"/>
      <c r="S12" s="676" t="s">
        <v>606</v>
      </c>
      <c r="U12" s="249">
        <f>IF(Q8&gt;P4,Q8/P4*Q12,Q12)</f>
        <v>5600000</v>
      </c>
      <c r="V12" s="665" t="s">
        <v>483</v>
      </c>
      <c r="W12" s="666">
        <f>+U12+U13</f>
        <v>5945000</v>
      </c>
    </row>
    <row r="13" spans="2:23" ht="30" customHeight="1" thickBot="1">
      <c r="B13" s="406" t="s">
        <v>603</v>
      </c>
      <c r="C13" s="263">
        <f aca="true" t="shared" si="1" ref="C13:N13">+C10*C9</f>
        <v>90000</v>
      </c>
      <c r="D13" s="264">
        <f t="shared" si="1"/>
        <v>0</v>
      </c>
      <c r="E13" s="264">
        <f t="shared" si="1"/>
        <v>50000</v>
      </c>
      <c r="F13" s="264">
        <f t="shared" si="1"/>
        <v>150000</v>
      </c>
      <c r="G13" s="264">
        <f t="shared" si="1"/>
        <v>55000</v>
      </c>
      <c r="H13" s="264">
        <f t="shared" si="1"/>
        <v>0</v>
      </c>
      <c r="I13" s="264">
        <f t="shared" si="1"/>
        <v>0</v>
      </c>
      <c r="J13" s="264">
        <f t="shared" si="1"/>
        <v>0</v>
      </c>
      <c r="K13" s="264">
        <f t="shared" si="1"/>
        <v>0</v>
      </c>
      <c r="L13" s="264">
        <f t="shared" si="1"/>
        <v>0</v>
      </c>
      <c r="M13" s="264">
        <f t="shared" si="1"/>
        <v>0</v>
      </c>
      <c r="N13" s="264">
        <f t="shared" si="1"/>
        <v>0</v>
      </c>
      <c r="O13" s="264">
        <f>SUM(C13:N13)</f>
        <v>345000</v>
      </c>
      <c r="P13" s="265" t="s">
        <v>457</v>
      </c>
      <c r="Q13" s="266">
        <f>+O13</f>
        <v>345000</v>
      </c>
      <c r="R13" s="248"/>
      <c r="S13" s="677"/>
      <c r="U13" s="249">
        <f>IF(Q9&gt;P5,P5/Q9*Q13,Q13)</f>
        <v>345000</v>
      </c>
      <c r="V13" s="665"/>
      <c r="W13" s="667"/>
    </row>
    <row r="14" spans="2:19" ht="30" customHeight="1" thickBot="1">
      <c r="B14" s="405" t="s">
        <v>604</v>
      </c>
      <c r="C14" s="259">
        <f aca="true" t="shared" si="2" ref="C14:N14">+C11*(C8+C9)</f>
        <v>540000</v>
      </c>
      <c r="D14" s="260">
        <f t="shared" si="2"/>
        <v>900000</v>
      </c>
      <c r="E14" s="260">
        <f t="shared" si="2"/>
        <v>1550000</v>
      </c>
      <c r="F14" s="260">
        <f t="shared" si="2"/>
        <v>1705000</v>
      </c>
      <c r="G14" s="260">
        <f t="shared" si="2"/>
        <v>660000</v>
      </c>
      <c r="H14" s="260">
        <f t="shared" si="2"/>
        <v>120000</v>
      </c>
      <c r="I14" s="260">
        <f t="shared" si="2"/>
        <v>130000</v>
      </c>
      <c r="J14" s="260">
        <f t="shared" si="2"/>
        <v>0</v>
      </c>
      <c r="K14" s="260">
        <f t="shared" si="2"/>
        <v>0</v>
      </c>
      <c r="L14" s="260">
        <f t="shared" si="2"/>
        <v>0</v>
      </c>
      <c r="M14" s="260">
        <f t="shared" si="2"/>
        <v>0</v>
      </c>
      <c r="N14" s="260">
        <f t="shared" si="2"/>
        <v>0</v>
      </c>
      <c r="O14" s="260">
        <f>SUM(C14:N14)</f>
        <v>5605000</v>
      </c>
      <c r="P14" s="261">
        <f>+P11*P8</f>
        <v>475000</v>
      </c>
      <c r="Q14" s="262">
        <f>+P14+O14</f>
        <v>6080000</v>
      </c>
      <c r="R14" s="258"/>
      <c r="S14" s="258"/>
    </row>
    <row r="15" spans="2:18" ht="24" customHeight="1" thickBot="1">
      <c r="B15" s="407" t="s">
        <v>605</v>
      </c>
      <c r="C15" s="267" t="s">
        <v>460</v>
      </c>
      <c r="D15" s="268"/>
      <c r="E15" s="268"/>
      <c r="F15" s="268"/>
      <c r="G15" s="268"/>
      <c r="H15" s="268"/>
      <c r="I15" s="268"/>
      <c r="J15" s="269" t="s">
        <v>459</v>
      </c>
      <c r="K15" s="268">
        <f>+Q14</f>
        <v>6080000</v>
      </c>
      <c r="L15" s="269" t="s">
        <v>461</v>
      </c>
      <c r="M15" s="269">
        <f>+Q8</f>
        <v>56000</v>
      </c>
      <c r="N15" s="269" t="s">
        <v>462</v>
      </c>
      <c r="O15" s="269">
        <f>+Q9</f>
        <v>3500</v>
      </c>
      <c r="P15" s="270" t="s">
        <v>463</v>
      </c>
      <c r="Q15" s="271">
        <f>ROUND(+Q14/(Q8+Q9),0)</f>
        <v>102</v>
      </c>
      <c r="R15" s="258"/>
    </row>
    <row r="16" ht="13.5"/>
    <row r="17" ht="13.5"/>
    <row r="18" ht="14.25" thickBot="1"/>
    <row r="19" spans="3:17" ht="24" customHeight="1">
      <c r="C19" s="402" t="s">
        <v>596</v>
      </c>
      <c r="D19" s="231"/>
      <c r="E19" s="231"/>
      <c r="F19" s="231"/>
      <c r="G19" s="231"/>
      <c r="H19" s="231"/>
      <c r="I19" s="231"/>
      <c r="J19" s="231"/>
      <c r="K19" s="231"/>
      <c r="L19" s="231"/>
      <c r="M19" s="231"/>
      <c r="N19" s="231"/>
      <c r="O19" s="232" t="s">
        <v>459</v>
      </c>
      <c r="P19" s="233">
        <v>8000</v>
      </c>
      <c r="Q19" s="234" t="s">
        <v>464</v>
      </c>
    </row>
    <row r="20" spans="3:17" ht="24" customHeight="1" thickBot="1">
      <c r="C20" s="403" t="s">
        <v>597</v>
      </c>
      <c r="D20" s="235"/>
      <c r="E20" s="235"/>
      <c r="F20" s="235"/>
      <c r="G20" s="235"/>
      <c r="H20" s="235"/>
      <c r="I20" s="235"/>
      <c r="J20" s="235"/>
      <c r="K20" s="235"/>
      <c r="L20" s="235"/>
      <c r="M20" s="235"/>
      <c r="N20" s="235"/>
      <c r="O20" s="236" t="s">
        <v>459</v>
      </c>
      <c r="P20" s="237">
        <v>800</v>
      </c>
      <c r="Q20" s="238" t="s">
        <v>464</v>
      </c>
    </row>
    <row r="21" spans="2:19" ht="24" customHeight="1" thickBot="1">
      <c r="B21" s="239"/>
      <c r="C21" s="678" t="s">
        <v>451</v>
      </c>
      <c r="D21" s="679"/>
      <c r="E21" s="679"/>
      <c r="F21" s="679"/>
      <c r="G21" s="679"/>
      <c r="H21" s="679"/>
      <c r="I21" s="679"/>
      <c r="J21" s="679"/>
      <c r="K21" s="679"/>
      <c r="L21" s="679"/>
      <c r="M21" s="679"/>
      <c r="N21" s="679"/>
      <c r="O21" s="680"/>
      <c r="P21" s="683" t="s">
        <v>452</v>
      </c>
      <c r="Q21" s="674" t="s">
        <v>453</v>
      </c>
      <c r="R21" s="240"/>
      <c r="S21" s="240"/>
    </row>
    <row r="22" spans="2:19" ht="24" customHeight="1" thickBot="1">
      <c r="B22" s="241" t="s">
        <v>465</v>
      </c>
      <c r="C22" s="242">
        <v>4</v>
      </c>
      <c r="D22" s="243">
        <v>5</v>
      </c>
      <c r="E22" s="243">
        <v>6</v>
      </c>
      <c r="F22" s="243">
        <v>6</v>
      </c>
      <c r="G22" s="243">
        <v>7</v>
      </c>
      <c r="H22" s="243">
        <v>8</v>
      </c>
      <c r="I22" s="243"/>
      <c r="J22" s="243"/>
      <c r="K22" s="243"/>
      <c r="L22" s="243"/>
      <c r="M22" s="243"/>
      <c r="N22" s="243"/>
      <c r="O22" s="243" t="s">
        <v>455</v>
      </c>
      <c r="P22" s="684"/>
      <c r="Q22" s="675"/>
      <c r="R22" s="240"/>
      <c r="S22" s="240"/>
    </row>
    <row r="23" spans="2:23" ht="30" customHeight="1" thickBot="1">
      <c r="B23" s="401" t="s">
        <v>598</v>
      </c>
      <c r="C23" s="244">
        <v>1500</v>
      </c>
      <c r="D23" s="245">
        <v>2000</v>
      </c>
      <c r="E23" s="245">
        <v>2500</v>
      </c>
      <c r="F23" s="245">
        <v>1000</v>
      </c>
      <c r="G23" s="245">
        <v>1000</v>
      </c>
      <c r="H23" s="245">
        <v>2000</v>
      </c>
      <c r="I23" s="245"/>
      <c r="J23" s="245"/>
      <c r="K23" s="245"/>
      <c r="L23" s="245"/>
      <c r="M23" s="245"/>
      <c r="N23" s="245"/>
      <c r="O23" s="245">
        <f>SUM(C23:N23)</f>
        <v>10000</v>
      </c>
      <c r="P23" s="272">
        <v>0</v>
      </c>
      <c r="Q23" s="247">
        <f>IF(P23&gt;0,IF((O23+P23)&lt;=P19,P23+O23,"未証明数量エラー"),O23)</f>
        <v>10000</v>
      </c>
      <c r="R23" s="248" t="str">
        <f>IF(Q23&lt;P19,"＜",IF(Q23=P19,"＝","＞"))</f>
        <v>＞</v>
      </c>
      <c r="S23" s="670" t="s">
        <v>456</v>
      </c>
      <c r="T23" s="671"/>
      <c r="U23" s="249">
        <f>IF(Q23&lt;P19,Q23,IF(Q23=P19,Q23,P19))</f>
        <v>8000</v>
      </c>
      <c r="V23" s="665" t="s">
        <v>459</v>
      </c>
      <c r="W23" s="666">
        <f>+U23+U24</f>
        <v>8800</v>
      </c>
    </row>
    <row r="24" spans="2:23" ht="30" customHeight="1" thickBot="1">
      <c r="B24" s="404" t="s">
        <v>599</v>
      </c>
      <c r="C24" s="250"/>
      <c r="D24" s="251">
        <v>500</v>
      </c>
      <c r="E24" s="251"/>
      <c r="F24" s="251">
        <v>500</v>
      </c>
      <c r="G24" s="251"/>
      <c r="H24" s="251"/>
      <c r="I24" s="251"/>
      <c r="J24" s="251"/>
      <c r="K24" s="251"/>
      <c r="L24" s="251"/>
      <c r="M24" s="251"/>
      <c r="N24" s="251"/>
      <c r="O24" s="251">
        <f>SUM(C24:N24)</f>
        <v>1000</v>
      </c>
      <c r="P24" s="252" t="s">
        <v>457</v>
      </c>
      <c r="Q24" s="253">
        <f>+O24</f>
        <v>1000</v>
      </c>
      <c r="R24" s="248" t="str">
        <f>IF(Q24&lt;P20,"＜",IF(Q24=P20,"＝","＞"))</f>
        <v>＞</v>
      </c>
      <c r="S24" s="670" t="s">
        <v>458</v>
      </c>
      <c r="T24" s="671"/>
      <c r="U24" s="249">
        <f>IF(Q24&lt;P20,Q24,IF(Q24=P20,Q24,P20))</f>
        <v>800</v>
      </c>
      <c r="V24" s="665"/>
      <c r="W24" s="667"/>
    </row>
    <row r="25" spans="2:19" ht="30" customHeight="1">
      <c r="B25" s="401" t="s">
        <v>600</v>
      </c>
      <c r="C25" s="254">
        <v>110</v>
      </c>
      <c r="D25" s="255">
        <v>120</v>
      </c>
      <c r="E25" s="255">
        <v>140</v>
      </c>
      <c r="F25" s="255">
        <v>160</v>
      </c>
      <c r="G25" s="255">
        <v>160</v>
      </c>
      <c r="H25" s="255">
        <v>180</v>
      </c>
      <c r="I25" s="255"/>
      <c r="J25" s="255"/>
      <c r="K25" s="255"/>
      <c r="L25" s="255"/>
      <c r="M25" s="255"/>
      <c r="N25" s="255"/>
      <c r="O25" s="255"/>
      <c r="P25" s="256">
        <v>95</v>
      </c>
      <c r="Q25" s="257"/>
      <c r="R25" s="258"/>
      <c r="S25" s="258"/>
    </row>
    <row r="26" spans="2:19" ht="30" customHeight="1" thickBot="1">
      <c r="B26" s="405" t="s">
        <v>601</v>
      </c>
      <c r="C26" s="259">
        <v>110</v>
      </c>
      <c r="D26" s="260">
        <v>110</v>
      </c>
      <c r="E26" s="260">
        <v>130</v>
      </c>
      <c r="F26" s="260">
        <v>130</v>
      </c>
      <c r="G26" s="260">
        <v>170</v>
      </c>
      <c r="H26" s="260">
        <v>180</v>
      </c>
      <c r="I26" s="260"/>
      <c r="J26" s="260"/>
      <c r="K26" s="260"/>
      <c r="L26" s="260"/>
      <c r="M26" s="260"/>
      <c r="N26" s="260"/>
      <c r="O26" s="260"/>
      <c r="P26" s="261">
        <v>95</v>
      </c>
      <c r="Q26" s="262"/>
      <c r="R26" s="258"/>
      <c r="S26" s="258"/>
    </row>
    <row r="27" spans="2:23" ht="30" customHeight="1" thickBot="1">
      <c r="B27" s="401" t="s">
        <v>602</v>
      </c>
      <c r="C27" s="254">
        <f aca="true" t="shared" si="3" ref="C27:N27">+C23*C25</f>
        <v>165000</v>
      </c>
      <c r="D27" s="255">
        <f t="shared" si="3"/>
        <v>240000</v>
      </c>
      <c r="E27" s="255">
        <f t="shared" si="3"/>
        <v>350000</v>
      </c>
      <c r="F27" s="255">
        <f t="shared" si="3"/>
        <v>160000</v>
      </c>
      <c r="G27" s="255">
        <f t="shared" si="3"/>
        <v>160000</v>
      </c>
      <c r="H27" s="255">
        <f t="shared" si="3"/>
        <v>360000</v>
      </c>
      <c r="I27" s="255">
        <f t="shared" si="3"/>
        <v>0</v>
      </c>
      <c r="J27" s="255">
        <f t="shared" si="3"/>
        <v>0</v>
      </c>
      <c r="K27" s="255">
        <f t="shared" si="3"/>
        <v>0</v>
      </c>
      <c r="L27" s="255">
        <f t="shared" si="3"/>
        <v>0</v>
      </c>
      <c r="M27" s="255">
        <f t="shared" si="3"/>
        <v>0</v>
      </c>
      <c r="N27" s="255">
        <f t="shared" si="3"/>
        <v>0</v>
      </c>
      <c r="O27" s="255">
        <f>SUM(C27:N27)</f>
        <v>1435000</v>
      </c>
      <c r="P27" s="256">
        <f>+P26*P23</f>
        <v>0</v>
      </c>
      <c r="Q27" s="257">
        <f>+P27+O27</f>
        <v>1435000</v>
      </c>
      <c r="R27" s="258"/>
      <c r="S27" s="676" t="s">
        <v>606</v>
      </c>
      <c r="U27" s="249">
        <f>IF(Q23&gt;P19,P19/Q23*Q27,Q27)</f>
        <v>1148000</v>
      </c>
      <c r="V27" s="665" t="s">
        <v>483</v>
      </c>
      <c r="W27" s="666">
        <f>+U27+U28</f>
        <v>1260000</v>
      </c>
    </row>
    <row r="28" spans="2:23" ht="30" customHeight="1" thickBot="1">
      <c r="B28" s="406" t="s">
        <v>603</v>
      </c>
      <c r="C28" s="263">
        <f aca="true" t="shared" si="4" ref="C28:N28">+C25*C24</f>
        <v>0</v>
      </c>
      <c r="D28" s="264">
        <f t="shared" si="4"/>
        <v>60000</v>
      </c>
      <c r="E28" s="264">
        <f t="shared" si="4"/>
        <v>0</v>
      </c>
      <c r="F28" s="264">
        <f t="shared" si="4"/>
        <v>80000</v>
      </c>
      <c r="G28" s="264">
        <f t="shared" si="4"/>
        <v>0</v>
      </c>
      <c r="H28" s="264">
        <f t="shared" si="4"/>
        <v>0</v>
      </c>
      <c r="I28" s="264">
        <f t="shared" si="4"/>
        <v>0</v>
      </c>
      <c r="J28" s="264">
        <f t="shared" si="4"/>
        <v>0</v>
      </c>
      <c r="K28" s="264">
        <f t="shared" si="4"/>
        <v>0</v>
      </c>
      <c r="L28" s="264">
        <f t="shared" si="4"/>
        <v>0</v>
      </c>
      <c r="M28" s="264">
        <f t="shared" si="4"/>
        <v>0</v>
      </c>
      <c r="N28" s="264">
        <f t="shared" si="4"/>
        <v>0</v>
      </c>
      <c r="O28" s="264">
        <f>SUM(C28:N28)</f>
        <v>140000</v>
      </c>
      <c r="P28" s="265" t="s">
        <v>457</v>
      </c>
      <c r="Q28" s="266">
        <f>+O28</f>
        <v>140000</v>
      </c>
      <c r="R28" s="248"/>
      <c r="S28" s="677"/>
      <c r="U28" s="249">
        <f>IF(Q24&gt;P20,P20/Q24*Q28,Q28)</f>
        <v>112000</v>
      </c>
      <c r="V28" s="665"/>
      <c r="W28" s="667"/>
    </row>
    <row r="29" spans="2:19" ht="30" customHeight="1" thickBot="1">
      <c r="B29" s="405" t="s">
        <v>604</v>
      </c>
      <c r="C29" s="259">
        <f aca="true" t="shared" si="5" ref="C29:N29">+C26*(C23+C24)</f>
        <v>165000</v>
      </c>
      <c r="D29" s="260">
        <f t="shared" si="5"/>
        <v>275000</v>
      </c>
      <c r="E29" s="260">
        <f t="shared" si="5"/>
        <v>325000</v>
      </c>
      <c r="F29" s="260">
        <f t="shared" si="5"/>
        <v>195000</v>
      </c>
      <c r="G29" s="260">
        <f t="shared" si="5"/>
        <v>170000</v>
      </c>
      <c r="H29" s="260">
        <f t="shared" si="5"/>
        <v>360000</v>
      </c>
      <c r="I29" s="260">
        <f t="shared" si="5"/>
        <v>0</v>
      </c>
      <c r="J29" s="260">
        <f t="shared" si="5"/>
        <v>0</v>
      </c>
      <c r="K29" s="260">
        <f t="shared" si="5"/>
        <v>0</v>
      </c>
      <c r="L29" s="260">
        <f t="shared" si="5"/>
        <v>0</v>
      </c>
      <c r="M29" s="260">
        <f t="shared" si="5"/>
        <v>0</v>
      </c>
      <c r="N29" s="260">
        <f t="shared" si="5"/>
        <v>0</v>
      </c>
      <c r="O29" s="260">
        <f>SUM(C29:N29)</f>
        <v>1490000</v>
      </c>
      <c r="P29" s="261">
        <f>+P26*P23</f>
        <v>0</v>
      </c>
      <c r="Q29" s="262">
        <f>+P29+O29</f>
        <v>1490000</v>
      </c>
      <c r="R29" s="258"/>
      <c r="S29" s="258"/>
    </row>
    <row r="30" spans="2:18" ht="24" customHeight="1" thickBot="1">
      <c r="B30" s="407" t="s">
        <v>605</v>
      </c>
      <c r="C30" s="267" t="s">
        <v>460</v>
      </c>
      <c r="D30" s="268"/>
      <c r="E30" s="268"/>
      <c r="F30" s="268"/>
      <c r="G30" s="268"/>
      <c r="H30" s="268"/>
      <c r="I30" s="268"/>
      <c r="J30" s="269" t="s">
        <v>459</v>
      </c>
      <c r="K30" s="268">
        <f>+Q29</f>
        <v>1490000</v>
      </c>
      <c r="L30" s="269" t="s">
        <v>461</v>
      </c>
      <c r="M30" s="269">
        <f>+Q23</f>
        <v>10000</v>
      </c>
      <c r="N30" s="269" t="s">
        <v>462</v>
      </c>
      <c r="O30" s="269">
        <f>+Q24</f>
        <v>1000</v>
      </c>
      <c r="P30" s="270" t="s">
        <v>463</v>
      </c>
      <c r="Q30" s="271">
        <f>ROUND(+Q29/(Q23+Q24),0)</f>
        <v>135</v>
      </c>
      <c r="R30" s="258"/>
    </row>
    <row r="31" ht="13.5">
      <c r="F31" s="231"/>
    </row>
    <row r="32" spans="5:6" ht="13.5">
      <c r="E32" s="273"/>
      <c r="F32" s="239"/>
    </row>
    <row r="33" ht="13.5">
      <c r="F33" s="239"/>
    </row>
    <row r="35" ht="14.25" thickBot="1">
      <c r="B35" s="204" t="s">
        <v>466</v>
      </c>
    </row>
    <row r="36" spans="2:12" ht="13.5">
      <c r="B36" s="209" t="s">
        <v>444</v>
      </c>
      <c r="C36" s="274" t="s">
        <v>467</v>
      </c>
      <c r="D36" s="681">
        <v>0.9</v>
      </c>
      <c r="E36" s="682"/>
      <c r="F36" s="207"/>
      <c r="G36" s="207"/>
      <c r="H36" s="207"/>
      <c r="I36" s="207"/>
      <c r="J36" s="275"/>
      <c r="K36" s="275"/>
      <c r="L36" s="276"/>
    </row>
    <row r="37" spans="2:12" ht="13.5">
      <c r="B37" s="277" t="s">
        <v>468</v>
      </c>
      <c r="C37" s="278" t="s">
        <v>469</v>
      </c>
      <c r="D37" s="277" t="s">
        <v>470</v>
      </c>
      <c r="E37" s="279">
        <v>80</v>
      </c>
      <c r="F37" s="280" t="s">
        <v>471</v>
      </c>
      <c r="G37" s="280" t="s">
        <v>484</v>
      </c>
      <c r="H37" s="279">
        <v>110</v>
      </c>
      <c r="I37" s="280" t="s">
        <v>20</v>
      </c>
      <c r="J37" s="281"/>
      <c r="K37" s="281"/>
      <c r="L37" s="282"/>
    </row>
    <row r="38" spans="2:12" ht="14.25" thickBot="1">
      <c r="B38" s="400" t="s">
        <v>607</v>
      </c>
      <c r="C38" s="283" t="s">
        <v>472</v>
      </c>
      <c r="D38" s="216" t="s">
        <v>473</v>
      </c>
      <c r="E38" s="284">
        <f>+Q15</f>
        <v>102</v>
      </c>
      <c r="F38" s="285" t="s">
        <v>474</v>
      </c>
      <c r="G38" s="285" t="s">
        <v>475</v>
      </c>
      <c r="H38" s="284">
        <f>+Q30</f>
        <v>135</v>
      </c>
      <c r="I38" s="285" t="s">
        <v>476</v>
      </c>
      <c r="J38" s="235"/>
      <c r="K38" s="235"/>
      <c r="L38" s="238"/>
    </row>
    <row r="39" spans="2:17" ht="13.5">
      <c r="B39" s="649" t="s">
        <v>608</v>
      </c>
      <c r="C39" s="650"/>
      <c r="D39" s="221">
        <f>+E38</f>
        <v>102</v>
      </c>
      <c r="E39" s="286" t="s">
        <v>477</v>
      </c>
      <c r="F39" s="223">
        <f>+W8</f>
        <v>59500</v>
      </c>
      <c r="G39" s="286" t="s">
        <v>478</v>
      </c>
      <c r="H39" s="223">
        <f>+H38</f>
        <v>135</v>
      </c>
      <c r="I39" s="286" t="s">
        <v>477</v>
      </c>
      <c r="J39" s="223">
        <f>+W23</f>
        <v>8800</v>
      </c>
      <c r="K39" s="286" t="s">
        <v>479</v>
      </c>
      <c r="L39" s="287">
        <f>+J39*H39+F39*D39</f>
        <v>7257000</v>
      </c>
      <c r="M39" s="215"/>
      <c r="N39" s="408" t="s">
        <v>611</v>
      </c>
      <c r="O39" s="231"/>
      <c r="P39" s="234"/>
      <c r="Q39" s="645">
        <f>IF(L40&lt;L41,L40,L41)</f>
        <v>7053804</v>
      </c>
    </row>
    <row r="40" spans="2:17" ht="15" customHeight="1">
      <c r="B40" s="672"/>
      <c r="C40" s="673"/>
      <c r="D40" s="288"/>
      <c r="E40" s="289"/>
      <c r="F40" s="289"/>
      <c r="G40" s="290">
        <f>+L39</f>
        <v>7257000</v>
      </c>
      <c r="H40" s="291" t="s">
        <v>477</v>
      </c>
      <c r="I40" s="292">
        <f>+D36</f>
        <v>0.9</v>
      </c>
      <c r="J40" s="336" t="s">
        <v>514</v>
      </c>
      <c r="K40" s="219" t="s">
        <v>479</v>
      </c>
      <c r="L40" s="293">
        <f>+G40*I40*1.08</f>
        <v>7053804</v>
      </c>
      <c r="M40" s="215"/>
      <c r="N40" s="409" t="s">
        <v>613</v>
      </c>
      <c r="O40" s="239"/>
      <c r="P40" s="295"/>
      <c r="Q40" s="663"/>
    </row>
    <row r="41" spans="2:17" ht="15" customHeight="1" thickBot="1">
      <c r="B41" s="647" t="s">
        <v>609</v>
      </c>
      <c r="C41" s="648"/>
      <c r="D41" s="217">
        <f>+W12</f>
        <v>5945000</v>
      </c>
      <c r="E41" s="296" t="s">
        <v>478</v>
      </c>
      <c r="F41" s="297">
        <f>+W27</f>
        <v>1260000</v>
      </c>
      <c r="G41" s="296" t="s">
        <v>479</v>
      </c>
      <c r="H41" s="298"/>
      <c r="I41" s="298"/>
      <c r="J41" s="298"/>
      <c r="K41" s="298"/>
      <c r="L41" s="299">
        <f>+F41+D41</f>
        <v>7205000</v>
      </c>
      <c r="N41" s="409" t="s">
        <v>612</v>
      </c>
      <c r="O41" s="294"/>
      <c r="P41" s="295"/>
      <c r="Q41" s="663"/>
    </row>
    <row r="42" spans="2:17" ht="14.25" thickBot="1">
      <c r="B42" s="649" t="s">
        <v>610</v>
      </c>
      <c r="C42" s="650"/>
      <c r="D42" s="221">
        <f>+E37</f>
        <v>80</v>
      </c>
      <c r="E42" s="286" t="s">
        <v>477</v>
      </c>
      <c r="F42" s="223">
        <f>+F39</f>
        <v>59500</v>
      </c>
      <c r="G42" s="286" t="s">
        <v>478</v>
      </c>
      <c r="H42" s="223">
        <f>+H37</f>
        <v>110</v>
      </c>
      <c r="I42" s="286" t="s">
        <v>477</v>
      </c>
      <c r="J42" s="223">
        <f>+J39</f>
        <v>8800</v>
      </c>
      <c r="K42" s="286" t="s">
        <v>479</v>
      </c>
      <c r="L42" s="287">
        <f>+J42*H42+F42*D42</f>
        <v>5728000</v>
      </c>
      <c r="N42" s="300" t="s">
        <v>480</v>
      </c>
      <c r="O42" s="235"/>
      <c r="P42" s="238"/>
      <c r="Q42" s="646"/>
    </row>
    <row r="43" spans="2:12" ht="14.25" thickBot="1">
      <c r="B43" s="668"/>
      <c r="C43" s="669"/>
      <c r="D43" s="301"/>
      <c r="E43" s="302"/>
      <c r="F43" s="302"/>
      <c r="G43" s="303">
        <f>+L42</f>
        <v>5728000</v>
      </c>
      <c r="H43" s="296" t="s">
        <v>477</v>
      </c>
      <c r="I43" s="304">
        <f>+D36</f>
        <v>0.9</v>
      </c>
      <c r="J43" s="337" t="s">
        <v>515</v>
      </c>
      <c r="K43" s="297" t="s">
        <v>479</v>
      </c>
      <c r="L43" s="305">
        <f>+G43*I43*1.08</f>
        <v>5567616</v>
      </c>
    </row>
    <row r="44" spans="2:12" ht="30.75" customHeight="1" thickBot="1">
      <c r="B44" s="651" t="s">
        <v>6</v>
      </c>
      <c r="C44" s="652"/>
      <c r="D44" s="226">
        <f>+Q39</f>
        <v>7053804</v>
      </c>
      <c r="E44" s="306" t="s">
        <v>481</v>
      </c>
      <c r="F44" s="307">
        <f>+L43</f>
        <v>5567616</v>
      </c>
      <c r="G44" s="308" t="s">
        <v>482</v>
      </c>
      <c r="H44" s="309">
        <f>+D44-+F44</f>
        <v>1486188</v>
      </c>
      <c r="I44" s="310"/>
      <c r="J44" s="311"/>
      <c r="K44" s="311"/>
      <c r="L44" s="312"/>
    </row>
    <row r="46" ht="13.5">
      <c r="B46" s="204" t="s">
        <v>485</v>
      </c>
    </row>
    <row r="47" ht="13.5">
      <c r="B47" s="204" t="s">
        <v>0</v>
      </c>
    </row>
    <row r="48" ht="13.5">
      <c r="B48" s="204" t="s">
        <v>1</v>
      </c>
    </row>
  </sheetData>
  <sheetProtection/>
  <mergeCells count="27">
    <mergeCell ref="P6:P7"/>
    <mergeCell ref="V27:V28"/>
    <mergeCell ref="V12:V13"/>
    <mergeCell ref="W12:W13"/>
    <mergeCell ref="P21:P22"/>
    <mergeCell ref="Q21:Q22"/>
    <mergeCell ref="W27:W28"/>
    <mergeCell ref="B39:C40"/>
    <mergeCell ref="Q6:Q7"/>
    <mergeCell ref="W8:W9"/>
    <mergeCell ref="B44:C44"/>
    <mergeCell ref="S12:S13"/>
    <mergeCell ref="S27:S28"/>
    <mergeCell ref="C6:O6"/>
    <mergeCell ref="C21:O21"/>
    <mergeCell ref="D36:E36"/>
    <mergeCell ref="S23:T23"/>
    <mergeCell ref="Q39:Q42"/>
    <mergeCell ref="B41:C41"/>
    <mergeCell ref="V2:W2"/>
    <mergeCell ref="V8:V9"/>
    <mergeCell ref="V23:V24"/>
    <mergeCell ref="W23:W24"/>
    <mergeCell ref="B42:C43"/>
    <mergeCell ref="S8:T8"/>
    <mergeCell ref="S9:T9"/>
    <mergeCell ref="S24:T24"/>
  </mergeCells>
  <printOptions/>
  <pageMargins left="0.6299212598425197" right="0.31496062992125984" top="0.7874015748031497" bottom="0.5511811023622047" header="0.5118110236220472" footer="0.3937007874015748"/>
  <pageSetup fitToHeight="1" fitToWidth="1" horizontalDpi="600" verticalDpi="600" orientation="landscape" paperSize="9" scale="53" r:id="rId2"/>
  <drawing r:id="rId1"/>
</worksheet>
</file>

<file path=xl/worksheets/sheet24.xml><?xml version="1.0" encoding="utf-8"?>
<worksheet xmlns="http://schemas.openxmlformats.org/spreadsheetml/2006/main" xmlns:r="http://schemas.openxmlformats.org/officeDocument/2006/relationships">
  <dimension ref="B1:AK28"/>
  <sheetViews>
    <sheetView view="pageBreakPreview" zoomScaleSheetLayoutView="100" zoomScalePageLayoutView="0" workbookViewId="0" topLeftCell="A1">
      <selection activeCell="G12" sqref="G12"/>
    </sheetView>
  </sheetViews>
  <sheetFormatPr defaultColWidth="9.00390625" defaultRowHeight="13.5"/>
  <cols>
    <col min="1" max="9" width="2.375" style="1" customWidth="1"/>
    <col min="10" max="10" width="2.25390625" style="1" customWidth="1"/>
    <col min="11" max="20" width="2.375" style="1" customWidth="1"/>
    <col min="21" max="21" width="4.625" style="1" customWidth="1"/>
    <col min="22" max="53" width="2.375" style="1" customWidth="1"/>
    <col min="54" max="16384" width="9.00390625" style="1" customWidth="1"/>
  </cols>
  <sheetData>
    <row r="1" ht="18.75" customHeight="1">
      <c r="B1" s="7" t="s">
        <v>30</v>
      </c>
    </row>
    <row r="2" ht="18.75" customHeight="1"/>
    <row r="3" spans="27:35" ht="18.75" customHeight="1">
      <c r="AA3" s="496" t="s">
        <v>10</v>
      </c>
      <c r="AB3" s="496"/>
      <c r="AC3" s="496"/>
      <c r="AD3" s="496"/>
      <c r="AE3" s="496"/>
      <c r="AF3" s="496"/>
      <c r="AG3" s="496"/>
      <c r="AH3" s="496"/>
      <c r="AI3" s="496"/>
    </row>
    <row r="4" spans="27:35" ht="18.75" customHeight="1">
      <c r="AA4" s="496" t="s">
        <v>566</v>
      </c>
      <c r="AB4" s="496"/>
      <c r="AC4" s="496"/>
      <c r="AD4" s="496"/>
      <c r="AE4" s="496"/>
      <c r="AF4" s="496"/>
      <c r="AG4" s="496"/>
      <c r="AH4" s="496"/>
      <c r="AI4" s="496"/>
    </row>
    <row r="5" ht="18.75" customHeight="1">
      <c r="B5" s="1" t="s">
        <v>517</v>
      </c>
    </row>
    <row r="6" ht="18.75" customHeight="1">
      <c r="C6" s="1" t="s">
        <v>502</v>
      </c>
    </row>
    <row r="7" ht="18.75" customHeight="1">
      <c r="C7" s="1" t="s">
        <v>503</v>
      </c>
    </row>
    <row r="8" spans="3:17" ht="18.75" customHeight="1">
      <c r="C8" s="1" t="s">
        <v>504</v>
      </c>
      <c r="Q8" s="1" t="s">
        <v>500</v>
      </c>
    </row>
    <row r="9" ht="18.75" customHeight="1"/>
    <row r="10" ht="18.75" customHeight="1">
      <c r="AB10" s="1" t="s">
        <v>506</v>
      </c>
    </row>
    <row r="11" ht="18.75" customHeight="1"/>
    <row r="12" ht="18.75" customHeight="1"/>
    <row r="13" ht="18.75" customHeight="1">
      <c r="F13" s="1" t="s">
        <v>668</v>
      </c>
    </row>
    <row r="14" ht="18.75" customHeight="1"/>
    <row r="15" ht="18.75" customHeight="1"/>
    <row r="16" spans="3:37" ht="18.75" customHeight="1">
      <c r="C16" s="1" t="s">
        <v>16</v>
      </c>
      <c r="H16" s="497" t="s">
        <v>566</v>
      </c>
      <c r="I16" s="497"/>
      <c r="J16" s="497"/>
      <c r="K16" s="497"/>
      <c r="L16" s="497"/>
      <c r="M16" s="497"/>
      <c r="N16" s="497"/>
      <c r="O16" s="497"/>
      <c r="P16" s="1" t="s">
        <v>39</v>
      </c>
      <c r="W16" s="5"/>
      <c r="X16" s="5"/>
      <c r="Y16" s="5"/>
      <c r="Z16" s="5"/>
      <c r="AA16" s="5"/>
      <c r="AB16" s="5"/>
      <c r="AC16" s="5"/>
      <c r="AD16" s="5"/>
      <c r="AE16" s="5"/>
      <c r="AF16" s="5"/>
      <c r="AG16" s="5"/>
      <c r="AH16" s="5"/>
      <c r="AI16" s="5"/>
      <c r="AJ16" s="5"/>
      <c r="AK16" s="5"/>
    </row>
    <row r="17" spans="2:34" ht="18.75" customHeight="1">
      <c r="B17" s="2" t="s">
        <v>669</v>
      </c>
      <c r="C17" s="9"/>
      <c r="D17" s="9"/>
      <c r="E17" s="9"/>
      <c r="F17" s="9"/>
      <c r="G17" s="9"/>
      <c r="H17" s="9"/>
      <c r="I17" s="9"/>
      <c r="J17" s="9"/>
      <c r="K17" s="9"/>
      <c r="L17" s="9"/>
      <c r="M17" s="15"/>
      <c r="N17" s="13"/>
      <c r="O17" s="13"/>
      <c r="P17" s="13"/>
      <c r="Q17" s="13"/>
      <c r="R17" s="13"/>
      <c r="S17" s="13"/>
      <c r="T17" s="13"/>
      <c r="U17" s="13"/>
      <c r="V17" s="2"/>
      <c r="W17" s="9"/>
      <c r="X17" s="9"/>
      <c r="Y17" s="9"/>
      <c r="Z17" s="9"/>
      <c r="AA17" s="10"/>
      <c r="AB17" s="10"/>
      <c r="AC17" s="10"/>
      <c r="AD17" s="10"/>
      <c r="AE17" s="10"/>
      <c r="AF17" s="10"/>
      <c r="AG17" s="10"/>
      <c r="AH17" s="10"/>
    </row>
    <row r="18" spans="2:36" ht="18.75" customHeight="1">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ht="18.75" customHeight="1"/>
    <row r="20" ht="18.75" customHeight="1"/>
    <row r="21" spans="2:36" ht="18.75" customHeight="1">
      <c r="B21" s="500" t="s">
        <v>11</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row>
    <row r="22" ht="18.75" customHeight="1"/>
    <row r="23" spans="5:29" ht="21.75" customHeight="1">
      <c r="E23" s="1" t="s">
        <v>17</v>
      </c>
      <c r="K23" s="495"/>
      <c r="L23" s="495"/>
      <c r="M23" s="495"/>
      <c r="N23" s="495"/>
      <c r="O23" s="495"/>
      <c r="P23" s="495"/>
      <c r="Q23" s="495"/>
      <c r="R23" s="495"/>
      <c r="S23" s="495"/>
      <c r="T23" s="495"/>
      <c r="U23" s="495"/>
      <c r="V23" s="495"/>
      <c r="W23" s="495"/>
      <c r="X23" s="495"/>
      <c r="Y23" s="495"/>
      <c r="Z23" s="495"/>
      <c r="AA23" s="495"/>
      <c r="AB23" s="495"/>
      <c r="AC23" s="495"/>
    </row>
    <row r="24" spans="11:29" ht="5.25" customHeight="1">
      <c r="K24" s="6"/>
      <c r="L24" s="6"/>
      <c r="M24" s="6"/>
      <c r="N24" s="6"/>
      <c r="O24" s="6"/>
      <c r="P24" s="6"/>
      <c r="Q24" s="6"/>
      <c r="R24" s="6"/>
      <c r="S24" s="6"/>
      <c r="T24" s="6"/>
      <c r="U24" s="6"/>
      <c r="V24" s="6"/>
      <c r="W24" s="6"/>
      <c r="X24" s="6"/>
      <c r="Y24" s="6"/>
      <c r="Z24" s="6"/>
      <c r="AA24" s="6"/>
      <c r="AB24" s="6"/>
      <c r="AC24" s="6"/>
    </row>
    <row r="25" spans="5:29" ht="21.75" customHeight="1">
      <c r="E25" s="1" t="s">
        <v>577</v>
      </c>
      <c r="K25" s="495"/>
      <c r="L25" s="495"/>
      <c r="M25" s="495"/>
      <c r="N25" s="495"/>
      <c r="O25" s="495"/>
      <c r="P25" s="495"/>
      <c r="Q25" s="495"/>
      <c r="R25" s="495"/>
      <c r="S25" s="495"/>
      <c r="T25" s="495"/>
      <c r="U25" s="495"/>
      <c r="V25" s="495"/>
      <c r="W25" s="495"/>
      <c r="X25" s="495"/>
      <c r="Y25" s="495"/>
      <c r="Z25" s="495"/>
      <c r="AA25" s="495"/>
      <c r="AB25" s="495"/>
      <c r="AC25" s="495"/>
    </row>
    <row r="26" spans="3:36" ht="5.25" customHeight="1">
      <c r="C26" s="4"/>
      <c r="D26" s="4"/>
      <c r="E26" s="4"/>
      <c r="F26" s="4"/>
      <c r="G26" s="4"/>
      <c r="H26" s="4"/>
      <c r="I26" s="4"/>
      <c r="J26" s="4"/>
      <c r="V26" s="6"/>
      <c r="W26" s="6"/>
      <c r="X26" s="6"/>
      <c r="Y26" s="6"/>
      <c r="Z26" s="6"/>
      <c r="AA26" s="6"/>
      <c r="AB26" s="6"/>
      <c r="AC26" s="6"/>
      <c r="AD26" s="6"/>
      <c r="AE26" s="6"/>
      <c r="AF26" s="6"/>
      <c r="AG26" s="6"/>
      <c r="AH26" s="6"/>
      <c r="AI26" s="6"/>
      <c r="AJ26" s="6"/>
    </row>
    <row r="27" spans="4:27" ht="18.75" customHeight="1">
      <c r="D27" s="4"/>
      <c r="E27" s="1" t="s">
        <v>44</v>
      </c>
      <c r="F27" s="4"/>
      <c r="G27" s="4"/>
      <c r="H27" s="4"/>
      <c r="I27" s="4"/>
      <c r="J27" s="4"/>
      <c r="K27" s="4"/>
      <c r="S27" s="1" t="s">
        <v>25</v>
      </c>
      <c r="T27" s="685"/>
      <c r="U27" s="685"/>
      <c r="V27" s="685"/>
      <c r="W27" s="685"/>
      <c r="X27" s="685"/>
      <c r="Y27" s="685"/>
      <c r="Z27" s="685"/>
      <c r="AA27" s="685"/>
    </row>
    <row r="28" spans="4:28" ht="18.75" customHeight="1">
      <c r="D28" s="4"/>
      <c r="E28" s="4"/>
      <c r="F28" s="686" t="s">
        <v>21</v>
      </c>
      <c r="G28" s="686"/>
      <c r="H28" s="686"/>
      <c r="I28" s="686"/>
      <c r="J28" s="686"/>
      <c r="K28" s="686"/>
      <c r="L28" s="686"/>
      <c r="M28" s="686"/>
      <c r="N28" s="686"/>
      <c r="O28" s="686"/>
      <c r="P28" s="686"/>
      <c r="Q28" s="686"/>
      <c r="R28" s="686"/>
      <c r="T28" s="11" t="s">
        <v>25</v>
      </c>
      <c r="U28" s="687"/>
      <c r="V28" s="687"/>
      <c r="W28" s="687"/>
      <c r="X28" s="687"/>
      <c r="Y28" s="687"/>
      <c r="Z28" s="687"/>
      <c r="AA28" s="687"/>
      <c r="AB28" s="11"/>
    </row>
  </sheetData>
  <sheetProtection/>
  <mergeCells count="9">
    <mergeCell ref="AA4:AI4"/>
    <mergeCell ref="AA3:AI3"/>
    <mergeCell ref="T27:AA27"/>
    <mergeCell ref="F28:R28"/>
    <mergeCell ref="U28:AA28"/>
    <mergeCell ref="H16:O16"/>
    <mergeCell ref="B21:AJ21"/>
    <mergeCell ref="K23:AC23"/>
    <mergeCell ref="K25:AC25"/>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1:AK27"/>
  <sheetViews>
    <sheetView view="pageBreakPreview" zoomScaleSheetLayoutView="100" zoomScalePageLayoutView="0" workbookViewId="0" topLeftCell="A1">
      <selection activeCell="N8" sqref="N8"/>
    </sheetView>
  </sheetViews>
  <sheetFormatPr defaultColWidth="9.00390625" defaultRowHeight="13.5"/>
  <cols>
    <col min="1" max="9" width="2.375" style="1" customWidth="1"/>
    <col min="10" max="10" width="2.25390625" style="1" customWidth="1"/>
    <col min="11" max="20" width="2.375" style="1" customWidth="1"/>
    <col min="21" max="21" width="4.625" style="1" customWidth="1"/>
    <col min="22" max="53" width="2.375" style="1" customWidth="1"/>
    <col min="54" max="16384" width="9.00390625" style="1" customWidth="1"/>
  </cols>
  <sheetData>
    <row r="1" ht="18.75" customHeight="1">
      <c r="B1" s="7" t="s">
        <v>315</v>
      </c>
    </row>
    <row r="2" ht="18.75" customHeight="1"/>
    <row r="3" spans="27:35" ht="18.75" customHeight="1">
      <c r="AA3" s="496" t="s">
        <v>10</v>
      </c>
      <c r="AB3" s="496"/>
      <c r="AC3" s="496"/>
      <c r="AD3" s="496"/>
      <c r="AE3" s="496"/>
      <c r="AF3" s="496"/>
      <c r="AG3" s="496"/>
      <c r="AH3" s="496"/>
      <c r="AI3" s="496"/>
    </row>
    <row r="4" spans="27:35" ht="18.75" customHeight="1">
      <c r="AA4" s="496" t="s">
        <v>566</v>
      </c>
      <c r="AB4" s="496"/>
      <c r="AC4" s="496"/>
      <c r="AD4" s="496"/>
      <c r="AE4" s="496"/>
      <c r="AF4" s="496"/>
      <c r="AG4" s="496"/>
      <c r="AH4" s="496"/>
      <c r="AI4" s="496"/>
    </row>
    <row r="5" ht="18.75" customHeight="1">
      <c r="B5" s="1" t="s">
        <v>517</v>
      </c>
    </row>
    <row r="6" ht="18.75" customHeight="1">
      <c r="C6" s="1" t="s">
        <v>502</v>
      </c>
    </row>
    <row r="7" ht="18.75" customHeight="1">
      <c r="C7" s="1" t="s">
        <v>503</v>
      </c>
    </row>
    <row r="8" spans="3:17" ht="18.75" customHeight="1">
      <c r="C8" s="1" t="s">
        <v>504</v>
      </c>
      <c r="Q8" s="1" t="s">
        <v>500</v>
      </c>
    </row>
    <row r="9" ht="18.75" customHeight="1"/>
    <row r="10" ht="18.75" customHeight="1">
      <c r="AB10" s="1" t="s">
        <v>506</v>
      </c>
    </row>
    <row r="11" ht="18.75" customHeight="1"/>
    <row r="12" ht="18.75" customHeight="1"/>
    <row r="13" ht="18.75" customHeight="1">
      <c r="F13" s="1" t="s">
        <v>668</v>
      </c>
    </row>
    <row r="14" ht="18.75" customHeight="1"/>
    <row r="15" ht="18.75" customHeight="1"/>
    <row r="16" spans="3:37" ht="18.75" customHeight="1">
      <c r="C16" s="1" t="s">
        <v>16</v>
      </c>
      <c r="H16" s="497" t="s">
        <v>566</v>
      </c>
      <c r="I16" s="497"/>
      <c r="J16" s="497"/>
      <c r="K16" s="497"/>
      <c r="L16" s="497"/>
      <c r="M16" s="497"/>
      <c r="N16" s="497"/>
      <c r="O16" s="497"/>
      <c r="P16" s="1" t="s">
        <v>47</v>
      </c>
      <c r="W16" s="5"/>
      <c r="X16" s="5"/>
      <c r="Y16" s="5"/>
      <c r="Z16" s="5"/>
      <c r="AA16" s="5"/>
      <c r="AB16" s="5"/>
      <c r="AC16" s="5"/>
      <c r="AD16" s="5"/>
      <c r="AE16" s="5"/>
      <c r="AF16" s="5"/>
      <c r="AG16" s="5"/>
      <c r="AH16" s="5"/>
      <c r="AI16" s="5"/>
      <c r="AJ16" s="5"/>
      <c r="AK16" s="5"/>
    </row>
    <row r="17" spans="2:34" ht="18.75" customHeight="1">
      <c r="B17" s="2" t="s">
        <v>48</v>
      </c>
      <c r="C17" s="9"/>
      <c r="D17" s="9"/>
      <c r="E17" s="9"/>
      <c r="F17" s="9"/>
      <c r="G17" s="9"/>
      <c r="H17" s="9"/>
      <c r="I17" s="9"/>
      <c r="J17" s="9"/>
      <c r="K17" s="9"/>
      <c r="L17" s="9"/>
      <c r="M17" s="15"/>
      <c r="N17" s="13"/>
      <c r="O17" s="13"/>
      <c r="P17" s="13"/>
      <c r="Q17" s="13"/>
      <c r="R17" s="13"/>
      <c r="S17" s="13"/>
      <c r="T17" s="13"/>
      <c r="U17" s="13"/>
      <c r="V17" s="2"/>
      <c r="W17" s="9"/>
      <c r="X17" s="9"/>
      <c r="Y17" s="9"/>
      <c r="Z17" s="9"/>
      <c r="AA17" s="10"/>
      <c r="AB17" s="10"/>
      <c r="AC17" s="10"/>
      <c r="AD17" s="10"/>
      <c r="AE17" s="10"/>
      <c r="AF17" s="10"/>
      <c r="AG17" s="10"/>
      <c r="AH17" s="10"/>
    </row>
    <row r="18" spans="2:36" ht="18.75" customHeight="1">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ht="18.75" customHeight="1"/>
    <row r="20" ht="18.75" customHeight="1"/>
    <row r="21" spans="2:36" ht="18.75" customHeight="1">
      <c r="B21" s="500" t="s">
        <v>11</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row>
    <row r="22" ht="18.75" customHeight="1"/>
    <row r="23" spans="5:29" ht="21.75" customHeight="1">
      <c r="E23" s="1" t="s">
        <v>17</v>
      </c>
      <c r="K23" s="495"/>
      <c r="L23" s="495"/>
      <c r="M23" s="495"/>
      <c r="N23" s="495"/>
      <c r="O23" s="495"/>
      <c r="P23" s="495"/>
      <c r="Q23" s="495"/>
      <c r="R23" s="495"/>
      <c r="S23" s="495"/>
      <c r="T23" s="495"/>
      <c r="U23" s="495"/>
      <c r="V23" s="495"/>
      <c r="W23" s="495"/>
      <c r="X23" s="495"/>
      <c r="Y23" s="495"/>
      <c r="Z23" s="495"/>
      <c r="AA23" s="495"/>
      <c r="AB23" s="495"/>
      <c r="AC23" s="495"/>
    </row>
    <row r="24" spans="11:29" ht="5.25" customHeight="1">
      <c r="K24" s="6"/>
      <c r="L24" s="6"/>
      <c r="M24" s="6"/>
      <c r="N24" s="6"/>
      <c r="O24" s="6"/>
      <c r="P24" s="6"/>
      <c r="Q24" s="6"/>
      <c r="R24" s="6"/>
      <c r="S24" s="6"/>
      <c r="T24" s="6"/>
      <c r="U24" s="6"/>
      <c r="V24" s="6"/>
      <c r="W24" s="6"/>
      <c r="X24" s="6"/>
      <c r="Y24" s="6"/>
      <c r="Z24" s="6"/>
      <c r="AA24" s="6"/>
      <c r="AB24" s="6"/>
      <c r="AC24" s="6"/>
    </row>
    <row r="25" spans="5:29" ht="21.75" customHeight="1">
      <c r="E25" s="1" t="s">
        <v>577</v>
      </c>
      <c r="K25" s="495"/>
      <c r="L25" s="495"/>
      <c r="M25" s="495"/>
      <c r="N25" s="495"/>
      <c r="O25" s="495"/>
      <c r="P25" s="495"/>
      <c r="Q25" s="495"/>
      <c r="R25" s="495"/>
      <c r="S25" s="495"/>
      <c r="T25" s="495"/>
      <c r="U25" s="495"/>
      <c r="V25" s="495"/>
      <c r="W25" s="495"/>
      <c r="X25" s="495"/>
      <c r="Y25" s="495"/>
      <c r="Z25" s="495"/>
      <c r="AA25" s="495"/>
      <c r="AB25" s="495"/>
      <c r="AC25" s="495"/>
    </row>
    <row r="26" spans="3:36" ht="5.25" customHeight="1">
      <c r="C26" s="4"/>
      <c r="D26" s="4"/>
      <c r="E26" s="4"/>
      <c r="F26" s="4"/>
      <c r="G26" s="4"/>
      <c r="H26" s="4"/>
      <c r="I26" s="4"/>
      <c r="J26" s="4"/>
      <c r="V26" s="6"/>
      <c r="W26" s="6"/>
      <c r="X26" s="6"/>
      <c r="Y26" s="6"/>
      <c r="Z26" s="6"/>
      <c r="AA26" s="6"/>
      <c r="AB26" s="6"/>
      <c r="AC26" s="6"/>
      <c r="AD26" s="6"/>
      <c r="AE26" s="6"/>
      <c r="AF26" s="6"/>
      <c r="AG26" s="6"/>
      <c r="AH26" s="6"/>
      <c r="AI26" s="6"/>
      <c r="AJ26" s="6"/>
    </row>
    <row r="27" spans="4:27" ht="18.75" customHeight="1">
      <c r="D27" s="4"/>
      <c r="E27" s="1" t="s">
        <v>49</v>
      </c>
      <c r="F27" s="4"/>
      <c r="G27" s="4"/>
      <c r="H27" s="4"/>
      <c r="I27" s="4"/>
      <c r="J27" s="4"/>
      <c r="K27" s="4"/>
      <c r="T27" s="3"/>
      <c r="U27" s="3"/>
      <c r="V27" s="3"/>
      <c r="W27" s="3"/>
      <c r="X27" s="3"/>
      <c r="Y27" s="3"/>
      <c r="Z27" s="3"/>
      <c r="AA27" s="3"/>
    </row>
  </sheetData>
  <sheetProtection/>
  <mergeCells count="6">
    <mergeCell ref="K23:AC23"/>
    <mergeCell ref="K25:AC25"/>
    <mergeCell ref="AA4:AI4"/>
    <mergeCell ref="AA3:AI3"/>
    <mergeCell ref="H16:O16"/>
    <mergeCell ref="B21:AJ21"/>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2:AK28"/>
  <sheetViews>
    <sheetView view="pageBreakPreview" zoomScaleSheetLayoutView="100" zoomScalePageLayoutView="0" workbookViewId="0" topLeftCell="A4">
      <selection activeCell="K18" sqref="K18"/>
    </sheetView>
  </sheetViews>
  <sheetFormatPr defaultColWidth="9.00390625" defaultRowHeight="13.5"/>
  <cols>
    <col min="1" max="5" width="2.375" style="1" customWidth="1"/>
    <col min="6" max="6" width="3.375" style="1" customWidth="1"/>
    <col min="7" max="11" width="2.375" style="1" customWidth="1"/>
    <col min="12" max="14" width="2.625" style="1" customWidth="1"/>
    <col min="15" max="53" width="2.375" style="1" customWidth="1"/>
    <col min="54" max="16384" width="9.00390625" style="1" customWidth="1"/>
  </cols>
  <sheetData>
    <row r="1" ht="18.75" customHeight="1"/>
    <row r="2" ht="18.75" customHeight="1">
      <c r="B2" s="7" t="s">
        <v>34</v>
      </c>
    </row>
    <row r="3" ht="18.75" customHeight="1"/>
    <row r="4" spans="27:35" ht="18.75" customHeight="1">
      <c r="AA4" s="2"/>
      <c r="AB4" s="2"/>
      <c r="AC4" s="2"/>
      <c r="AD4" s="2"/>
      <c r="AE4" s="2"/>
      <c r="AF4" s="2"/>
      <c r="AG4" s="2"/>
      <c r="AH4" s="2"/>
      <c r="AI4" s="2"/>
    </row>
    <row r="5" spans="28:36" ht="18.75" customHeight="1">
      <c r="AB5" s="496" t="s">
        <v>566</v>
      </c>
      <c r="AC5" s="496"/>
      <c r="AD5" s="496"/>
      <c r="AE5" s="496"/>
      <c r="AF5" s="496"/>
      <c r="AG5" s="496"/>
      <c r="AH5" s="496"/>
      <c r="AI5" s="496"/>
      <c r="AJ5" s="496"/>
    </row>
    <row r="6" ht="18.75" customHeight="1"/>
    <row r="7" ht="18.75" customHeight="1"/>
    <row r="8" spans="3:15" ht="18.75" customHeight="1">
      <c r="C8" s="1" t="s">
        <v>499</v>
      </c>
      <c r="O8" s="1" t="s">
        <v>500</v>
      </c>
    </row>
    <row r="9" ht="18.75" customHeight="1"/>
    <row r="10" ht="18.75" customHeight="1">
      <c r="S10" s="1" t="s">
        <v>501</v>
      </c>
    </row>
    <row r="11" ht="18.75" customHeight="1">
      <c r="T11" s="1" t="s">
        <v>502</v>
      </c>
    </row>
    <row r="12" ht="18.75" customHeight="1">
      <c r="T12" s="1" t="s">
        <v>503</v>
      </c>
    </row>
    <row r="13" spans="20:36" ht="18.75" customHeight="1">
      <c r="T13" s="1" t="s">
        <v>504</v>
      </c>
      <c r="AJ13" s="1" t="s">
        <v>507</v>
      </c>
    </row>
    <row r="14" ht="18.75" customHeight="1"/>
    <row r="15" ht="18.75" customHeight="1"/>
    <row r="16" ht="18.75" customHeight="1">
      <c r="F16" s="1" t="s">
        <v>670</v>
      </c>
    </row>
    <row r="17" ht="18.75" customHeight="1"/>
    <row r="18" ht="18.75" customHeight="1"/>
    <row r="19" spans="3:37" ht="18.75" customHeight="1">
      <c r="C19" s="1" t="s">
        <v>16</v>
      </c>
      <c r="H19" s="497" t="s">
        <v>569</v>
      </c>
      <c r="I19" s="497"/>
      <c r="J19" s="497"/>
      <c r="K19" s="497"/>
      <c r="L19" s="497"/>
      <c r="M19" s="497"/>
      <c r="N19" s="497"/>
      <c r="O19" s="497"/>
      <c r="P19" s="1" t="s">
        <v>45</v>
      </c>
      <c r="W19" s="5"/>
      <c r="X19" s="5"/>
      <c r="Y19" s="5"/>
      <c r="Z19" s="5"/>
      <c r="AA19" s="5"/>
      <c r="AB19" s="5"/>
      <c r="AC19" s="5"/>
      <c r="AD19" s="5"/>
      <c r="AE19" s="5"/>
      <c r="AF19" s="5"/>
      <c r="AG19" s="5"/>
      <c r="AH19" s="5"/>
      <c r="AI19" s="5"/>
      <c r="AJ19" s="5"/>
      <c r="AK19" s="5"/>
    </row>
    <row r="20" spans="2:36" ht="18.75" customHeight="1">
      <c r="B20" s="2" t="s">
        <v>671</v>
      </c>
      <c r="C20" s="9"/>
      <c r="D20" s="9"/>
      <c r="E20" s="9"/>
      <c r="F20" s="9"/>
      <c r="G20" s="9"/>
      <c r="H20" s="9"/>
      <c r="I20" s="9"/>
      <c r="J20" s="9"/>
      <c r="K20" s="9"/>
      <c r="L20" s="9"/>
      <c r="M20" s="9"/>
      <c r="N20" s="9"/>
      <c r="O20" s="9"/>
      <c r="P20" s="9"/>
      <c r="Q20" s="9"/>
      <c r="R20" s="9"/>
      <c r="S20" s="9"/>
      <c r="T20" s="9"/>
      <c r="U20" s="9"/>
      <c r="V20" s="9"/>
      <c r="W20" s="9"/>
      <c r="X20" s="9"/>
      <c r="Y20" s="9"/>
      <c r="Z20" s="9"/>
      <c r="AA20" s="9"/>
      <c r="AB20" s="9"/>
      <c r="AC20" s="10"/>
      <c r="AD20" s="10"/>
      <c r="AE20" s="10"/>
      <c r="AF20" s="10"/>
      <c r="AG20" s="10"/>
      <c r="AH20" s="10"/>
      <c r="AI20" s="10"/>
      <c r="AJ20" s="10"/>
    </row>
    <row r="21" spans="2:36" ht="18.75" customHeight="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row>
    <row r="22" ht="18.75" customHeight="1"/>
    <row r="23" ht="18.75" customHeight="1"/>
    <row r="24" spans="2:36" ht="18.75" customHeight="1">
      <c r="B24" s="500" t="s">
        <v>11</v>
      </c>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row>
    <row r="25" ht="18.75" customHeight="1"/>
    <row r="26" spans="5:29" ht="21.75" customHeight="1">
      <c r="E26" s="1" t="s">
        <v>17</v>
      </c>
      <c r="K26" s="495"/>
      <c r="L26" s="495"/>
      <c r="M26" s="495"/>
      <c r="N26" s="495"/>
      <c r="O26" s="495"/>
      <c r="P26" s="495"/>
      <c r="Q26" s="495"/>
      <c r="R26" s="495"/>
      <c r="S26" s="495"/>
      <c r="T26" s="495"/>
      <c r="U26" s="495"/>
      <c r="V26" s="495"/>
      <c r="W26" s="495"/>
      <c r="X26" s="495"/>
      <c r="Y26" s="495"/>
      <c r="Z26" s="495"/>
      <c r="AA26" s="495"/>
      <c r="AB26" s="495"/>
      <c r="AC26" s="495"/>
    </row>
    <row r="27" spans="11:29" ht="5.25" customHeight="1">
      <c r="K27" s="6"/>
      <c r="L27" s="6"/>
      <c r="M27" s="6"/>
      <c r="N27" s="6"/>
      <c r="O27" s="6"/>
      <c r="P27" s="6"/>
      <c r="Q27" s="6"/>
      <c r="R27" s="6"/>
      <c r="S27" s="6"/>
      <c r="T27" s="6"/>
      <c r="U27" s="6"/>
      <c r="V27" s="6"/>
      <c r="W27" s="6"/>
      <c r="X27" s="6"/>
      <c r="Y27" s="6"/>
      <c r="Z27" s="6"/>
      <c r="AA27" s="6"/>
      <c r="AB27" s="6"/>
      <c r="AC27" s="6"/>
    </row>
    <row r="28" spans="5:29" ht="21.75" customHeight="1">
      <c r="E28" s="1" t="s">
        <v>577</v>
      </c>
      <c r="K28" s="495"/>
      <c r="L28" s="495"/>
      <c r="M28" s="495"/>
      <c r="N28" s="495"/>
      <c r="O28" s="495"/>
      <c r="P28" s="495"/>
      <c r="Q28" s="495"/>
      <c r="R28" s="495"/>
      <c r="S28" s="495"/>
      <c r="T28" s="495"/>
      <c r="U28" s="495"/>
      <c r="V28" s="495"/>
      <c r="W28" s="495"/>
      <c r="X28" s="495"/>
      <c r="Y28" s="495"/>
      <c r="Z28" s="495"/>
      <c r="AA28" s="495"/>
      <c r="AB28" s="495"/>
      <c r="AC28" s="495"/>
    </row>
  </sheetData>
  <sheetProtection/>
  <mergeCells count="5">
    <mergeCell ref="B24:AJ24"/>
    <mergeCell ref="K26:AC26"/>
    <mergeCell ref="K28:AC28"/>
    <mergeCell ref="AB5:AJ5"/>
    <mergeCell ref="H19:O19"/>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1:AJ24"/>
  <sheetViews>
    <sheetView view="pageBreakPreview" zoomScaleSheetLayoutView="100" zoomScalePageLayoutView="0" workbookViewId="0" topLeftCell="A1">
      <selection activeCell="Y8" sqref="Y8"/>
    </sheetView>
  </sheetViews>
  <sheetFormatPr defaultColWidth="9.00390625" defaultRowHeight="13.5"/>
  <cols>
    <col min="1" max="9" width="2.375" style="1" customWidth="1"/>
    <col min="10" max="10" width="2.25390625" style="1" customWidth="1"/>
    <col min="11" max="53" width="2.375" style="1" customWidth="1"/>
    <col min="54" max="16384" width="9.00390625" style="1" customWidth="1"/>
  </cols>
  <sheetData>
    <row r="1" ht="18.75" customHeight="1">
      <c r="B1" s="7" t="s">
        <v>31</v>
      </c>
    </row>
    <row r="2" ht="18.75" customHeight="1"/>
    <row r="3" spans="27:35" ht="18.75" customHeight="1">
      <c r="AA3" s="496"/>
      <c r="AB3" s="496"/>
      <c r="AC3" s="496"/>
      <c r="AD3" s="496"/>
      <c r="AE3" s="496"/>
      <c r="AF3" s="496"/>
      <c r="AG3" s="496"/>
      <c r="AH3" s="496"/>
      <c r="AI3" s="496"/>
    </row>
    <row r="4" spans="27:35" ht="18.75" customHeight="1">
      <c r="AA4" s="496" t="s">
        <v>566</v>
      </c>
      <c r="AB4" s="496"/>
      <c r="AC4" s="496"/>
      <c r="AD4" s="496"/>
      <c r="AE4" s="496"/>
      <c r="AF4" s="496"/>
      <c r="AG4" s="496"/>
      <c r="AH4" s="496"/>
      <c r="AI4" s="496"/>
    </row>
    <row r="5" ht="18.75" customHeight="1"/>
    <row r="6" ht="18.75" customHeight="1"/>
    <row r="7" spans="5:12" ht="18.75" customHeight="1">
      <c r="E7" s="1" t="s">
        <v>623</v>
      </c>
      <c r="L7" s="1" t="s">
        <v>500</v>
      </c>
    </row>
    <row r="8" ht="18.75" customHeight="1"/>
    <row r="9" ht="18.75" customHeight="1"/>
    <row r="10" spans="27:35" ht="18.75" customHeight="1">
      <c r="AA10" s="496" t="s">
        <v>505</v>
      </c>
      <c r="AB10" s="496"/>
      <c r="AC10" s="496"/>
      <c r="AD10" s="496"/>
      <c r="AE10" s="496"/>
      <c r="AF10" s="496"/>
      <c r="AG10" s="496"/>
      <c r="AH10" s="496"/>
      <c r="AI10" s="2"/>
    </row>
    <row r="11" ht="18.75" customHeight="1"/>
    <row r="12" ht="18.75" customHeight="1"/>
    <row r="13" ht="18.75" customHeight="1">
      <c r="E13" s="1" t="s">
        <v>672</v>
      </c>
    </row>
    <row r="14" ht="18.75" customHeight="1"/>
    <row r="15" ht="18.75" customHeight="1"/>
    <row r="16" spans="2:36" ht="18.75" customHeight="1">
      <c r="B16" s="2" t="s">
        <v>614</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2:36" ht="18.75" customHeight="1">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row>
    <row r="18" ht="18.75" customHeight="1"/>
    <row r="19" ht="18.75" customHeight="1"/>
    <row r="20" spans="2:36" ht="18.75" customHeight="1">
      <c r="B20" s="500" t="s">
        <v>11</v>
      </c>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row>
    <row r="21" ht="18.75" customHeight="1"/>
    <row r="22" spans="5:29" ht="21.75" customHeight="1">
      <c r="E22" s="1" t="s">
        <v>17</v>
      </c>
      <c r="K22" s="495"/>
      <c r="L22" s="495"/>
      <c r="M22" s="495"/>
      <c r="N22" s="495"/>
      <c r="O22" s="495"/>
      <c r="P22" s="495"/>
      <c r="Q22" s="495"/>
      <c r="R22" s="495"/>
      <c r="S22" s="495"/>
      <c r="T22" s="495"/>
      <c r="U22" s="495"/>
      <c r="V22" s="495"/>
      <c r="W22" s="495"/>
      <c r="X22" s="495"/>
      <c r="Y22" s="495"/>
      <c r="Z22" s="495"/>
      <c r="AA22" s="495"/>
      <c r="AB22" s="495"/>
      <c r="AC22" s="495"/>
    </row>
    <row r="23" spans="11:29" ht="5.25" customHeight="1">
      <c r="K23" s="6"/>
      <c r="L23" s="6"/>
      <c r="M23" s="6"/>
      <c r="N23" s="6"/>
      <c r="O23" s="6"/>
      <c r="P23" s="6"/>
      <c r="Q23" s="6"/>
      <c r="R23" s="6"/>
      <c r="S23" s="6"/>
      <c r="T23" s="6"/>
      <c r="U23" s="6"/>
      <c r="V23" s="6"/>
      <c r="W23" s="6"/>
      <c r="X23" s="6"/>
      <c r="Y23" s="6"/>
      <c r="Z23" s="6"/>
      <c r="AA23" s="6"/>
      <c r="AB23" s="6"/>
      <c r="AC23" s="6"/>
    </row>
    <row r="24" spans="5:29" ht="21.75" customHeight="1">
      <c r="E24" s="1" t="s">
        <v>577</v>
      </c>
      <c r="K24" s="495"/>
      <c r="L24" s="495"/>
      <c r="M24" s="495"/>
      <c r="N24" s="495"/>
      <c r="O24" s="495"/>
      <c r="P24" s="495"/>
      <c r="Q24" s="495"/>
      <c r="R24" s="495"/>
      <c r="S24" s="495"/>
      <c r="T24" s="495"/>
      <c r="U24" s="495"/>
      <c r="V24" s="495"/>
      <c r="W24" s="495"/>
      <c r="X24" s="495"/>
      <c r="Y24" s="495"/>
      <c r="Z24" s="495"/>
      <c r="AA24" s="495"/>
      <c r="AB24" s="495"/>
      <c r="AC24" s="495"/>
    </row>
  </sheetData>
  <sheetProtection/>
  <mergeCells count="6">
    <mergeCell ref="K24:AC24"/>
    <mergeCell ref="AA4:AI4"/>
    <mergeCell ref="AA3:AI3"/>
    <mergeCell ref="AA10:AH10"/>
    <mergeCell ref="B20:AJ20"/>
    <mergeCell ref="K22:AC22"/>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1:AK27"/>
  <sheetViews>
    <sheetView view="pageBreakPreview" zoomScaleSheetLayoutView="100" zoomScalePageLayoutView="0" workbookViewId="0" topLeftCell="A1">
      <selection activeCell="AD17" sqref="AD17"/>
    </sheetView>
  </sheetViews>
  <sheetFormatPr defaultColWidth="9.00390625" defaultRowHeight="13.5"/>
  <cols>
    <col min="1" max="9" width="2.375" style="1" customWidth="1"/>
    <col min="10" max="10" width="2.25390625" style="1" customWidth="1"/>
    <col min="11" max="20" width="2.375" style="1" customWidth="1"/>
    <col min="21" max="21" width="2.25390625" style="1" customWidth="1"/>
    <col min="22" max="53" width="2.375" style="1" customWidth="1"/>
    <col min="54" max="16384" width="9.00390625" style="1" customWidth="1"/>
  </cols>
  <sheetData>
    <row r="1" ht="18.75" customHeight="1">
      <c r="B1" s="7" t="s">
        <v>35</v>
      </c>
    </row>
    <row r="2" ht="18.75" customHeight="1"/>
    <row r="3" spans="27:35" ht="18.75" customHeight="1">
      <c r="AA3" s="2"/>
      <c r="AB3" s="2"/>
      <c r="AC3" s="2"/>
      <c r="AD3" s="2"/>
      <c r="AE3" s="2"/>
      <c r="AF3" s="2"/>
      <c r="AG3" s="2"/>
      <c r="AH3" s="2"/>
      <c r="AI3" s="2"/>
    </row>
    <row r="4" spans="27:35" ht="18.75" customHeight="1">
      <c r="AA4" s="496" t="s">
        <v>566</v>
      </c>
      <c r="AB4" s="496"/>
      <c r="AC4" s="496"/>
      <c r="AD4" s="496"/>
      <c r="AE4" s="496"/>
      <c r="AF4" s="496"/>
      <c r="AG4" s="496"/>
      <c r="AH4" s="496"/>
      <c r="AI4" s="496"/>
    </row>
    <row r="5" ht="18.75" customHeight="1"/>
    <row r="6" ht="18.75" customHeight="1"/>
    <row r="7" spans="4:14" ht="18.75" customHeight="1">
      <c r="D7" s="1" t="s">
        <v>582</v>
      </c>
      <c r="N7" s="1" t="s">
        <v>500</v>
      </c>
    </row>
    <row r="8" ht="18.75" customHeight="1"/>
    <row r="9" ht="18.75" customHeight="1"/>
    <row r="10" spans="28:35" ht="18.75" customHeight="1">
      <c r="AB10" s="496" t="s">
        <v>505</v>
      </c>
      <c r="AC10" s="496"/>
      <c r="AD10" s="496"/>
      <c r="AE10" s="496"/>
      <c r="AF10" s="496"/>
      <c r="AG10" s="496"/>
      <c r="AH10" s="496"/>
      <c r="AI10" s="496"/>
    </row>
    <row r="11" ht="18.75" customHeight="1"/>
    <row r="12" ht="18.75" customHeight="1"/>
    <row r="13" spans="2:36" ht="18.75" customHeight="1">
      <c r="B13" s="411" t="s">
        <v>673</v>
      </c>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row>
    <row r="14" ht="18.75" customHeight="1"/>
    <row r="15" ht="18.75" customHeight="1"/>
    <row r="16" spans="3:37" ht="20.25" customHeight="1">
      <c r="C16" s="595" t="s">
        <v>674</v>
      </c>
      <c r="D16" s="595"/>
      <c r="E16" s="595"/>
      <c r="F16" s="595"/>
      <c r="G16" s="595"/>
      <c r="H16" s="595"/>
      <c r="I16" s="595"/>
      <c r="J16" s="595"/>
      <c r="K16" s="1" t="s">
        <v>46</v>
      </c>
      <c r="M16" s="13"/>
      <c r="N16" s="13"/>
      <c r="O16" s="13"/>
      <c r="P16" s="13"/>
      <c r="Q16" s="13"/>
      <c r="R16" s="13"/>
      <c r="S16" s="412"/>
      <c r="V16" s="410"/>
      <c r="W16" s="410"/>
      <c r="X16" s="13"/>
      <c r="Y16" s="13"/>
      <c r="Z16" s="13"/>
      <c r="AA16" s="13"/>
      <c r="AB16" s="13"/>
      <c r="AC16" s="13"/>
      <c r="AD16" s="595" t="s">
        <v>674</v>
      </c>
      <c r="AE16" s="595"/>
      <c r="AF16" s="595"/>
      <c r="AG16" s="595"/>
      <c r="AH16" s="595"/>
      <c r="AI16" s="595"/>
      <c r="AJ16" s="595"/>
      <c r="AK16" s="595"/>
    </row>
    <row r="17" spans="2:31" ht="20.25" customHeight="1">
      <c r="B17" s="1" t="s">
        <v>18</v>
      </c>
      <c r="D17" s="688" t="s">
        <v>36</v>
      </c>
      <c r="E17" s="688"/>
      <c r="F17" s="688"/>
      <c r="G17" s="688"/>
      <c r="H17" s="688"/>
      <c r="I17" s="413" t="s">
        <v>580</v>
      </c>
      <c r="J17" s="410"/>
      <c r="K17" s="410"/>
      <c r="N17" s="13"/>
      <c r="O17" s="13"/>
      <c r="P17" s="13"/>
      <c r="Q17" s="13"/>
      <c r="R17" s="13"/>
      <c r="S17" s="13"/>
      <c r="T17" s="412"/>
      <c r="X17" s="410"/>
      <c r="Y17" s="13"/>
      <c r="Z17" s="13"/>
      <c r="AA17" s="13"/>
      <c r="AB17" s="13"/>
      <c r="AC17" s="13"/>
      <c r="AD17" s="13"/>
      <c r="AE17" s="13"/>
    </row>
    <row r="18" ht="20.25" customHeight="1">
      <c r="C18" s="1" t="s">
        <v>581</v>
      </c>
    </row>
    <row r="19" ht="14.25" customHeight="1"/>
    <row r="20" spans="2:36" ht="18.75" customHeight="1">
      <c r="B20" s="500" t="s">
        <v>11</v>
      </c>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row>
    <row r="21" ht="18.75" customHeight="1"/>
    <row r="22" ht="18.75" customHeight="1"/>
    <row r="23" spans="6:31" ht="21.75" customHeight="1">
      <c r="F23" s="1" t="s">
        <v>17</v>
      </c>
      <c r="M23" s="495"/>
      <c r="N23" s="495"/>
      <c r="O23" s="495"/>
      <c r="P23" s="495"/>
      <c r="Q23" s="495"/>
      <c r="R23" s="495"/>
      <c r="S23" s="495"/>
      <c r="T23" s="495"/>
      <c r="U23" s="495"/>
      <c r="V23" s="495"/>
      <c r="W23" s="495"/>
      <c r="X23" s="495"/>
      <c r="Y23" s="495"/>
      <c r="Z23" s="495"/>
      <c r="AA23" s="495"/>
      <c r="AB23" s="495"/>
      <c r="AC23" s="495"/>
      <c r="AD23" s="495"/>
      <c r="AE23" s="495"/>
    </row>
    <row r="24" spans="13:31" ht="6" customHeight="1">
      <c r="M24" s="6"/>
      <c r="N24" s="6"/>
      <c r="O24" s="6"/>
      <c r="P24" s="6"/>
      <c r="Q24" s="6"/>
      <c r="R24" s="6"/>
      <c r="S24" s="6"/>
      <c r="T24" s="6"/>
      <c r="U24" s="6"/>
      <c r="V24" s="6"/>
      <c r="W24" s="6"/>
      <c r="X24" s="6"/>
      <c r="Y24" s="6"/>
      <c r="Z24" s="6"/>
      <c r="AA24" s="6"/>
      <c r="AB24" s="6"/>
      <c r="AC24" s="6"/>
      <c r="AD24" s="6"/>
      <c r="AE24" s="6"/>
    </row>
    <row r="25" spans="6:31" ht="21.75" customHeight="1">
      <c r="F25" s="1" t="s">
        <v>577</v>
      </c>
      <c r="M25" s="495"/>
      <c r="N25" s="495"/>
      <c r="O25" s="495"/>
      <c r="P25" s="495"/>
      <c r="Q25" s="495"/>
      <c r="R25" s="495"/>
      <c r="S25" s="495"/>
      <c r="T25" s="495"/>
      <c r="U25" s="495"/>
      <c r="V25" s="495"/>
      <c r="W25" s="495"/>
      <c r="X25" s="495"/>
      <c r="Y25" s="495"/>
      <c r="Z25" s="495"/>
      <c r="AA25" s="495"/>
      <c r="AB25" s="495"/>
      <c r="AC25" s="495"/>
      <c r="AD25" s="495"/>
      <c r="AE25" s="495"/>
    </row>
    <row r="26" spans="13:31" ht="6" customHeight="1">
      <c r="M26" s="6"/>
      <c r="N26" s="6"/>
      <c r="O26" s="6"/>
      <c r="P26" s="6"/>
      <c r="Q26" s="6"/>
      <c r="R26" s="6"/>
      <c r="S26" s="6"/>
      <c r="T26" s="6"/>
      <c r="U26" s="6"/>
      <c r="V26" s="6"/>
      <c r="W26" s="6"/>
      <c r="X26" s="6"/>
      <c r="Y26" s="6"/>
      <c r="Z26" s="6"/>
      <c r="AA26" s="6"/>
      <c r="AB26" s="6"/>
      <c r="AC26" s="6"/>
      <c r="AD26" s="6"/>
      <c r="AE26" s="6"/>
    </row>
    <row r="27" spans="6:31" ht="21.75" customHeight="1">
      <c r="F27" s="1" t="s">
        <v>583</v>
      </c>
      <c r="M27" s="5"/>
      <c r="N27" s="5"/>
      <c r="O27" s="5"/>
      <c r="P27" s="5"/>
      <c r="Q27" s="5"/>
      <c r="R27" s="5"/>
      <c r="S27" s="5"/>
      <c r="T27" s="5"/>
      <c r="U27" s="5"/>
      <c r="V27" s="5"/>
      <c r="W27" s="5"/>
      <c r="X27" s="5"/>
      <c r="Y27" s="5"/>
      <c r="Z27" s="5"/>
      <c r="AA27" s="5"/>
      <c r="AB27" s="5"/>
      <c r="AC27" s="5"/>
      <c r="AD27" s="5"/>
      <c r="AE27" s="5"/>
    </row>
  </sheetData>
  <sheetProtection/>
  <mergeCells count="8">
    <mergeCell ref="AA4:AI4"/>
    <mergeCell ref="AB10:AI10"/>
    <mergeCell ref="AD16:AK16"/>
    <mergeCell ref="B20:AJ20"/>
    <mergeCell ref="M23:AE23"/>
    <mergeCell ref="M25:AE25"/>
    <mergeCell ref="C16:J16"/>
    <mergeCell ref="D17:H17"/>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1:AX35"/>
  <sheetViews>
    <sheetView view="pageBreakPreview" zoomScaleSheetLayoutView="100" zoomScalePageLayoutView="0" workbookViewId="0" topLeftCell="A1">
      <selection activeCell="G31" sqref="G31"/>
    </sheetView>
  </sheetViews>
  <sheetFormatPr defaultColWidth="9.00390625" defaultRowHeight="13.5"/>
  <cols>
    <col min="1" max="9" width="2.375" style="1" customWidth="1"/>
    <col min="10" max="10" width="2.25390625" style="1" customWidth="1"/>
    <col min="11" max="53" width="2.375" style="1" customWidth="1"/>
    <col min="54" max="16384" width="9.00390625" style="1" customWidth="1"/>
  </cols>
  <sheetData>
    <row r="1" ht="18.75" customHeight="1">
      <c r="B1" s="7" t="s">
        <v>549</v>
      </c>
    </row>
    <row r="2" ht="18.75" customHeight="1"/>
    <row r="3" spans="2:36" ht="18.75" customHeight="1">
      <c r="B3" s="693" t="s">
        <v>539</v>
      </c>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row>
    <row r="4" spans="27:35" ht="39.75" customHeight="1">
      <c r="AA4" s="2"/>
      <c r="AB4" s="2"/>
      <c r="AC4" s="2"/>
      <c r="AD4" s="2"/>
      <c r="AE4" s="2"/>
      <c r="AF4" s="2"/>
      <c r="AG4" s="2"/>
      <c r="AH4" s="2"/>
      <c r="AI4" s="2"/>
    </row>
    <row r="5" spans="3:35" ht="18.75" customHeight="1">
      <c r="C5" s="500"/>
      <c r="D5" s="500"/>
      <c r="E5" s="500"/>
      <c r="F5" s="500"/>
      <c r="G5" s="1" t="s">
        <v>22</v>
      </c>
      <c r="H5" s="500"/>
      <c r="I5" s="500"/>
      <c r="J5" s="5" t="s">
        <v>23</v>
      </c>
      <c r="K5" s="686"/>
      <c r="L5" s="686"/>
      <c r="M5" s="2" t="s">
        <v>535</v>
      </c>
      <c r="N5" s="5"/>
      <c r="O5" s="5"/>
      <c r="P5" s="686"/>
      <c r="Q5" s="686"/>
      <c r="R5" s="686"/>
      <c r="S5" s="686"/>
      <c r="T5" s="686"/>
      <c r="U5" s="686"/>
      <c r="V5" s="686"/>
      <c r="W5" s="686"/>
      <c r="X5" s="686"/>
      <c r="Y5" s="686"/>
      <c r="Z5" s="686"/>
      <c r="AA5" s="2" t="s">
        <v>536</v>
      </c>
      <c r="AB5" s="2"/>
      <c r="AC5" s="2"/>
      <c r="AD5" s="2"/>
      <c r="AE5" s="2"/>
      <c r="AF5" s="2"/>
      <c r="AG5" s="2"/>
      <c r="AH5" s="2"/>
      <c r="AI5" s="2"/>
    </row>
    <row r="6" spans="9:35" ht="7.5" customHeight="1">
      <c r="I6" s="5"/>
      <c r="J6" s="5"/>
      <c r="K6" s="5"/>
      <c r="L6" s="5"/>
      <c r="M6" s="2"/>
      <c r="N6" s="5"/>
      <c r="O6" s="5"/>
      <c r="P6" s="341"/>
      <c r="Q6" s="341"/>
      <c r="R6" s="341"/>
      <c r="S6" s="341"/>
      <c r="T6" s="341"/>
      <c r="U6" s="341"/>
      <c r="V6" s="341"/>
      <c r="W6" s="341"/>
      <c r="X6" s="341"/>
      <c r="Y6" s="341"/>
      <c r="Z6" s="341"/>
      <c r="AA6" s="2"/>
      <c r="AB6" s="2"/>
      <c r="AC6" s="2"/>
      <c r="AD6" s="2"/>
      <c r="AE6" s="2"/>
      <c r="AF6" s="2"/>
      <c r="AG6" s="2"/>
      <c r="AH6" s="2"/>
      <c r="AI6" s="2"/>
    </row>
    <row r="7" spans="2:35" ht="18.75" customHeight="1">
      <c r="B7" s="694" t="s">
        <v>537</v>
      </c>
      <c r="C7" s="694"/>
      <c r="D7" s="694"/>
      <c r="E7" s="694"/>
      <c r="F7" s="694"/>
      <c r="G7" s="694"/>
      <c r="H7" s="694"/>
      <c r="I7" s="694"/>
      <c r="J7" s="694"/>
      <c r="K7" s="694"/>
      <c r="L7" s="500"/>
      <c r="M7" s="500"/>
      <c r="N7" s="1" t="s">
        <v>538</v>
      </c>
      <c r="AA7" s="2"/>
      <c r="AB7" s="2"/>
      <c r="AC7" s="2"/>
      <c r="AD7" s="2"/>
      <c r="AE7" s="2"/>
      <c r="AF7" s="2"/>
      <c r="AG7" s="2"/>
      <c r="AH7" s="2"/>
      <c r="AI7" s="2"/>
    </row>
    <row r="8" spans="2:35" ht="18.75" customHeight="1">
      <c r="B8" s="343"/>
      <c r="C8" s="343"/>
      <c r="D8" s="343"/>
      <c r="E8" s="343"/>
      <c r="F8" s="343"/>
      <c r="G8" s="343"/>
      <c r="H8" s="343"/>
      <c r="I8" s="343"/>
      <c r="J8" s="343"/>
      <c r="K8" s="343"/>
      <c r="L8" s="340"/>
      <c r="M8" s="340"/>
      <c r="AA8" s="2"/>
      <c r="AB8" s="2"/>
      <c r="AC8" s="2"/>
      <c r="AD8" s="2"/>
      <c r="AE8" s="2"/>
      <c r="AF8" s="2"/>
      <c r="AG8" s="2"/>
      <c r="AH8" s="2"/>
      <c r="AI8" s="2"/>
    </row>
    <row r="9" spans="27:35" ht="18.75" customHeight="1">
      <c r="AA9" s="2"/>
      <c r="AB9" s="2"/>
      <c r="AC9" s="2"/>
      <c r="AD9" s="2"/>
      <c r="AE9" s="2"/>
      <c r="AF9" s="2"/>
      <c r="AG9" s="2"/>
      <c r="AH9" s="2"/>
      <c r="AI9" s="2"/>
    </row>
    <row r="10" spans="3:4" s="2" customFormat="1" ht="18.75" customHeight="1">
      <c r="C10" s="2">
        <v>1</v>
      </c>
      <c r="D10" s="2" t="s">
        <v>540</v>
      </c>
    </row>
    <row r="11" spans="9:35" ht="5.25" customHeight="1">
      <c r="I11" s="5"/>
      <c r="J11" s="5"/>
      <c r="K11" s="5"/>
      <c r="L11" s="5"/>
      <c r="M11" s="2"/>
      <c r="N11" s="5"/>
      <c r="O11" s="5"/>
      <c r="P11" s="341"/>
      <c r="Q11" s="341"/>
      <c r="R11" s="341"/>
      <c r="S11" s="341"/>
      <c r="T11" s="341"/>
      <c r="U11" s="341"/>
      <c r="V11" s="341"/>
      <c r="W11" s="341"/>
      <c r="X11" s="341"/>
      <c r="Y11" s="341"/>
      <c r="Z11" s="341"/>
      <c r="AA11" s="2"/>
      <c r="AB11" s="2"/>
      <c r="AC11" s="2"/>
      <c r="AD11" s="2"/>
      <c r="AE11" s="2"/>
      <c r="AF11" s="2"/>
      <c r="AG11" s="2"/>
      <c r="AH11" s="2"/>
      <c r="AI11" s="2"/>
    </row>
    <row r="12" spans="5:26" s="2" customFormat="1" ht="18.75" customHeight="1">
      <c r="E12" s="496" t="s">
        <v>541</v>
      </c>
      <c r="F12" s="496"/>
      <c r="G12" s="496"/>
      <c r="H12" s="496"/>
      <c r="I12" s="496"/>
      <c r="J12" s="496"/>
      <c r="K12" s="496"/>
      <c r="L12" s="496"/>
      <c r="M12" s="496"/>
      <c r="N12" s="496"/>
      <c r="Q12" s="2" t="s">
        <v>19</v>
      </c>
      <c r="R12" s="691"/>
      <c r="S12" s="691"/>
      <c r="T12" s="691"/>
      <c r="U12" s="691"/>
      <c r="V12" s="691"/>
      <c r="W12" s="691"/>
      <c r="X12" s="691"/>
      <c r="Y12" s="691"/>
      <c r="Z12" s="2" t="s">
        <v>20</v>
      </c>
    </row>
    <row r="13" spans="5:25" s="2" customFormat="1" ht="5.25" customHeight="1">
      <c r="E13" s="339"/>
      <c r="F13" s="339"/>
      <c r="G13" s="339"/>
      <c r="H13" s="339"/>
      <c r="I13" s="339"/>
      <c r="J13" s="339"/>
      <c r="K13" s="339"/>
      <c r="L13" s="339"/>
      <c r="M13" s="339"/>
      <c r="N13" s="339"/>
      <c r="R13" s="344"/>
      <c r="S13" s="344"/>
      <c r="T13" s="344"/>
      <c r="U13" s="344"/>
      <c r="V13" s="344"/>
      <c r="W13" s="344"/>
      <c r="X13" s="344"/>
      <c r="Y13" s="344"/>
    </row>
    <row r="14" spans="4:25" s="2" customFormat="1" ht="18.75" customHeight="1">
      <c r="D14" s="345"/>
      <c r="E14" s="692" t="s">
        <v>542</v>
      </c>
      <c r="F14" s="692"/>
      <c r="G14" s="692"/>
      <c r="H14" s="692"/>
      <c r="I14" s="692"/>
      <c r="J14" s="692"/>
      <c r="K14" s="692"/>
      <c r="L14" s="692"/>
      <c r="M14" s="692"/>
      <c r="N14" s="692"/>
      <c r="O14" s="692"/>
      <c r="P14" s="692"/>
      <c r="Q14" s="692"/>
      <c r="R14" s="692"/>
      <c r="S14" s="692"/>
      <c r="T14" s="692"/>
      <c r="U14" s="692"/>
      <c r="V14" s="692"/>
      <c r="W14" s="692"/>
      <c r="X14" s="692"/>
      <c r="Y14" s="692"/>
    </row>
    <row r="15" spans="4:25" s="2" customFormat="1" ht="5.25" customHeight="1">
      <c r="D15" s="345"/>
      <c r="E15" s="12"/>
      <c r="F15" s="12"/>
      <c r="G15" s="12"/>
      <c r="H15" s="12"/>
      <c r="I15" s="12"/>
      <c r="J15" s="12"/>
      <c r="K15" s="12"/>
      <c r="L15" s="12"/>
      <c r="M15" s="12"/>
      <c r="N15" s="12"/>
      <c r="O15" s="12"/>
      <c r="P15" s="12"/>
      <c r="Q15" s="12"/>
      <c r="R15" s="12"/>
      <c r="S15" s="12"/>
      <c r="T15" s="12"/>
      <c r="U15" s="12"/>
      <c r="V15" s="12"/>
      <c r="W15" s="12"/>
      <c r="X15" s="12"/>
      <c r="Y15" s="12"/>
    </row>
    <row r="16" spans="5:26" s="2" customFormat="1" ht="18.75" customHeight="1">
      <c r="E16" s="345"/>
      <c r="F16" s="345"/>
      <c r="G16" s="345"/>
      <c r="H16" s="345"/>
      <c r="I16" s="345"/>
      <c r="J16" s="345"/>
      <c r="K16" s="345"/>
      <c r="Q16" s="2" t="s">
        <v>19</v>
      </c>
      <c r="R16" s="500"/>
      <c r="S16" s="500"/>
      <c r="T16" s="500"/>
      <c r="U16" s="500"/>
      <c r="V16" s="500"/>
      <c r="W16" s="500"/>
      <c r="X16" s="500"/>
      <c r="Y16" s="500"/>
      <c r="Z16" s="2" t="s">
        <v>20</v>
      </c>
    </row>
    <row r="17" spans="5:25" s="2" customFormat="1" ht="18.75" customHeight="1">
      <c r="E17" s="345"/>
      <c r="F17" s="345"/>
      <c r="G17" s="345"/>
      <c r="H17" s="345"/>
      <c r="I17" s="345"/>
      <c r="J17" s="345"/>
      <c r="K17" s="345"/>
      <c r="R17" s="340"/>
      <c r="S17" s="340"/>
      <c r="T17" s="340"/>
      <c r="U17" s="340"/>
      <c r="V17" s="340"/>
      <c r="W17" s="340"/>
      <c r="X17" s="340"/>
      <c r="Y17" s="340"/>
    </row>
    <row r="18" spans="3:11" s="2" customFormat="1" ht="18.75" customHeight="1">
      <c r="C18" s="2">
        <v>2</v>
      </c>
      <c r="D18" s="2" t="s">
        <v>675</v>
      </c>
      <c r="E18" s="345"/>
      <c r="F18" s="345"/>
      <c r="G18" s="345"/>
      <c r="H18" s="345"/>
      <c r="I18" s="345"/>
      <c r="J18" s="345"/>
      <c r="K18" s="345"/>
    </row>
    <row r="19" spans="5:11" s="2" customFormat="1" ht="18.75" customHeight="1">
      <c r="E19" s="345"/>
      <c r="F19" s="345"/>
      <c r="G19" s="345"/>
      <c r="H19" s="345"/>
      <c r="I19" s="345"/>
      <c r="J19" s="345"/>
      <c r="K19" s="345"/>
    </row>
    <row r="20" spans="3:29" s="2" customFormat="1" ht="18.75" customHeight="1">
      <c r="C20" s="2">
        <v>3</v>
      </c>
      <c r="D20" s="324" t="s">
        <v>543</v>
      </c>
      <c r="E20" s="324"/>
      <c r="F20" s="324"/>
      <c r="G20" s="324"/>
      <c r="H20" s="324"/>
      <c r="I20" s="324"/>
      <c r="J20" s="324"/>
      <c r="K20" s="324"/>
      <c r="L20" s="324"/>
      <c r="M20" s="324"/>
      <c r="N20" s="324"/>
      <c r="O20" s="324"/>
      <c r="P20" s="324"/>
      <c r="Q20" s="324"/>
      <c r="R20" s="324"/>
      <c r="S20" s="689"/>
      <c r="T20" s="689"/>
      <c r="U20" s="689"/>
      <c r="V20" s="689"/>
      <c r="W20" s="2" t="s">
        <v>22</v>
      </c>
      <c r="Z20" s="2" t="s">
        <v>23</v>
      </c>
      <c r="AC20" s="2" t="s">
        <v>544</v>
      </c>
    </row>
    <row r="21" spans="4:22" s="2" customFormat="1" ht="5.25" customHeight="1">
      <c r="D21" s="324"/>
      <c r="E21" s="324"/>
      <c r="F21" s="324"/>
      <c r="G21" s="324"/>
      <c r="H21" s="324"/>
      <c r="I21" s="324"/>
      <c r="J21" s="324"/>
      <c r="K21" s="324"/>
      <c r="L21" s="324"/>
      <c r="M21" s="324"/>
      <c r="N21" s="324"/>
      <c r="O21" s="324"/>
      <c r="P21" s="324"/>
      <c r="Q21" s="324"/>
      <c r="R21" s="324"/>
      <c r="S21" s="326"/>
      <c r="T21" s="326"/>
      <c r="U21" s="326"/>
      <c r="V21" s="326"/>
    </row>
    <row r="22" spans="3:11" s="2" customFormat="1" ht="18.75" customHeight="1">
      <c r="C22" s="2" t="s">
        <v>545</v>
      </c>
      <c r="E22" s="345"/>
      <c r="F22" s="345"/>
      <c r="G22" s="345"/>
      <c r="H22" s="345"/>
      <c r="I22" s="345"/>
      <c r="J22" s="345"/>
      <c r="K22" s="345"/>
    </row>
    <row r="23" spans="5:11" s="2" customFormat="1" ht="18.75" customHeight="1">
      <c r="E23" s="345"/>
      <c r="F23" s="345"/>
      <c r="G23" s="345"/>
      <c r="H23" s="345"/>
      <c r="I23" s="345"/>
      <c r="J23" s="345"/>
      <c r="K23" s="345"/>
    </row>
    <row r="24" spans="5:11" s="2" customFormat="1" ht="18.75" customHeight="1">
      <c r="E24" s="345"/>
      <c r="F24" s="345"/>
      <c r="G24" s="345"/>
      <c r="H24" s="345"/>
      <c r="I24" s="345"/>
      <c r="J24" s="345"/>
      <c r="K24" s="345"/>
    </row>
    <row r="25" spans="3:34" s="2" customFormat="1" ht="18.75" customHeight="1">
      <c r="C25" s="690" t="s">
        <v>546</v>
      </c>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row>
    <row r="26" s="2" customFormat="1" ht="7.5" customHeight="1"/>
    <row r="27" spans="2:28" s="2" customFormat="1" ht="18.75" customHeight="1">
      <c r="B27" s="496" t="s">
        <v>547</v>
      </c>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row>
    <row r="28" s="2" customFormat="1" ht="36" customHeight="1"/>
    <row r="29" spans="4:50" s="2" customFormat="1" ht="18.75" customHeight="1">
      <c r="D29" s="464"/>
      <c r="F29" s="345"/>
      <c r="G29" s="345"/>
      <c r="H29" s="2" t="s">
        <v>22</v>
      </c>
      <c r="I29" s="345"/>
      <c r="J29" s="345"/>
      <c r="K29" s="2" t="s">
        <v>23</v>
      </c>
      <c r="L29" s="345"/>
      <c r="M29" s="345"/>
      <c r="N29" s="2" t="s">
        <v>24</v>
      </c>
      <c r="AB29" s="345"/>
      <c r="AC29" s="345"/>
      <c r="AD29" s="345"/>
      <c r="AE29" s="345"/>
      <c r="AF29" s="345"/>
      <c r="AJ29" s="12"/>
      <c r="AK29" s="12"/>
      <c r="AL29" s="12"/>
      <c r="AM29" s="12"/>
      <c r="AN29" s="12"/>
      <c r="AO29" s="12"/>
      <c r="AP29" s="12"/>
      <c r="AQ29" s="12"/>
      <c r="AR29" s="12"/>
      <c r="AS29" s="12"/>
      <c r="AT29" s="12"/>
      <c r="AU29" s="12"/>
      <c r="AV29" s="12"/>
      <c r="AW29" s="12"/>
      <c r="AX29" s="12"/>
    </row>
    <row r="30" spans="4:36" s="2" customFormat="1" ht="18.75" customHeight="1">
      <c r="D30" s="345"/>
      <c r="E30" s="345"/>
      <c r="F30" s="345"/>
      <c r="G30" s="345"/>
      <c r="J30" s="345"/>
      <c r="K30" s="345"/>
      <c r="M30" s="345"/>
      <c r="N30" s="345"/>
      <c r="P30" s="345"/>
      <c r="Q30" s="345"/>
      <c r="V30" s="12"/>
      <c r="W30" s="12"/>
      <c r="X30" s="12"/>
      <c r="Y30" s="12"/>
      <c r="Z30" s="12"/>
      <c r="AA30" s="12"/>
      <c r="AB30" s="12"/>
      <c r="AC30" s="12"/>
      <c r="AD30" s="12"/>
      <c r="AE30" s="12"/>
      <c r="AF30" s="12"/>
      <c r="AG30" s="12"/>
      <c r="AH30" s="12"/>
      <c r="AI30" s="12"/>
      <c r="AJ30" s="12"/>
    </row>
    <row r="31" spans="4:36" s="2" customFormat="1" ht="18.75" customHeight="1">
      <c r="D31" s="345"/>
      <c r="E31" s="345"/>
      <c r="F31" s="345"/>
      <c r="G31" s="345"/>
      <c r="J31" s="345"/>
      <c r="K31" s="345"/>
      <c r="M31" s="345"/>
      <c r="N31" s="345"/>
      <c r="P31" s="345"/>
      <c r="Q31" s="345"/>
      <c r="S31" s="2" t="s">
        <v>548</v>
      </c>
      <c r="V31" s="12"/>
      <c r="W31" s="12"/>
      <c r="X31" s="12"/>
      <c r="Y31" s="12"/>
      <c r="Z31" s="12"/>
      <c r="AA31" s="12"/>
      <c r="AB31" s="12"/>
      <c r="AC31" s="12"/>
      <c r="AD31" s="12"/>
      <c r="AE31" s="12"/>
      <c r="AF31" s="12"/>
      <c r="AG31" s="12"/>
      <c r="AH31" s="12" t="s">
        <v>507</v>
      </c>
      <c r="AI31" s="12"/>
      <c r="AJ31" s="12"/>
    </row>
    <row r="32" spans="3:36" s="2" customFormat="1" ht="18" customHeight="1">
      <c r="C32" s="345"/>
      <c r="D32" s="345"/>
      <c r="E32" s="345"/>
      <c r="F32" s="345"/>
      <c r="G32" s="345"/>
      <c r="J32" s="345"/>
      <c r="K32" s="345"/>
      <c r="M32" s="345"/>
      <c r="N32" s="345"/>
      <c r="P32" s="345"/>
      <c r="Q32" s="345"/>
      <c r="V32" s="12"/>
      <c r="W32" s="12"/>
      <c r="X32" s="12"/>
      <c r="Y32" s="12"/>
      <c r="Z32" s="12"/>
      <c r="AA32" s="12"/>
      <c r="AB32" s="12"/>
      <c r="AC32" s="12"/>
      <c r="AD32" s="12"/>
      <c r="AE32" s="12"/>
      <c r="AF32" s="12"/>
      <c r="AG32" s="12"/>
      <c r="AH32" s="12"/>
      <c r="AI32" s="12"/>
      <c r="AJ32" s="12"/>
    </row>
    <row r="33" spans="3:36" s="2" customFormat="1" ht="18.75" customHeight="1">
      <c r="C33" s="345"/>
      <c r="D33" s="345"/>
      <c r="E33" s="345"/>
      <c r="F33" s="345"/>
      <c r="G33" s="345"/>
      <c r="H33" s="345"/>
      <c r="I33" s="345"/>
      <c r="J33" s="345"/>
      <c r="X33" s="12"/>
      <c r="Y33" s="12"/>
      <c r="Z33" s="12"/>
      <c r="AA33" s="12"/>
      <c r="AB33" s="12"/>
      <c r="AC33" s="12"/>
      <c r="AD33" s="12"/>
      <c r="AE33" s="12"/>
      <c r="AF33" s="12"/>
      <c r="AG33" s="12"/>
      <c r="AH33" s="12"/>
      <c r="AI33" s="12"/>
      <c r="AJ33" s="12"/>
    </row>
    <row r="34" s="2" customFormat="1" ht="18.75" customHeight="1">
      <c r="C34" s="345"/>
    </row>
    <row r="35" spans="3:34" s="2" customFormat="1" ht="18.75" customHeight="1">
      <c r="C35" s="345"/>
      <c r="S35" s="2" t="s">
        <v>517</v>
      </c>
      <c r="AH35" s="2" t="s">
        <v>507</v>
      </c>
    </row>
    <row r="36" s="2" customFormat="1" ht="13.5"/>
    <row r="37" ht="18" customHeight="1"/>
    <row r="38" ht="18.75" customHeight="1"/>
  </sheetData>
  <sheetProtection/>
  <mergeCells count="14">
    <mergeCell ref="B3:AJ3"/>
    <mergeCell ref="P5:Z5"/>
    <mergeCell ref="L7:M7"/>
    <mergeCell ref="H5:I5"/>
    <mergeCell ref="K5:L5"/>
    <mergeCell ref="C5:F5"/>
    <mergeCell ref="B7:K7"/>
    <mergeCell ref="S20:V20"/>
    <mergeCell ref="C25:AH25"/>
    <mergeCell ref="B27:AB27"/>
    <mergeCell ref="R12:Y12"/>
    <mergeCell ref="E12:N12"/>
    <mergeCell ref="E14:Y14"/>
    <mergeCell ref="R16:Y16"/>
  </mergeCells>
  <printOptions horizontalCentered="1"/>
  <pageMargins left="0.8" right="0.6299212598425197" top="1.1811023622047245"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I19"/>
  <sheetViews>
    <sheetView showGridLines="0" view="pageBreakPreview" zoomScaleNormal="85" zoomScaleSheetLayoutView="100" zoomScalePageLayoutView="0" workbookViewId="0" topLeftCell="C1">
      <selection activeCell="C18" sqref="C18"/>
    </sheetView>
  </sheetViews>
  <sheetFormatPr defaultColWidth="9.00390625" defaultRowHeight="13.5"/>
  <cols>
    <col min="1" max="1" width="1.875" style="348" customWidth="1"/>
    <col min="2" max="2" width="15.125" style="348" customWidth="1"/>
    <col min="3" max="3" width="55.625" style="346" customWidth="1"/>
    <col min="4" max="4" width="27.625" style="346" customWidth="1"/>
    <col min="5" max="8" width="7.375" style="347" customWidth="1"/>
    <col min="9" max="9" width="7.875" style="18" customWidth="1"/>
    <col min="10" max="10" width="8.375" style="348" customWidth="1"/>
    <col min="11" max="16384" width="9.00390625" style="348" customWidth="1"/>
  </cols>
  <sheetData>
    <row r="1" ht="18.75" customHeight="1">
      <c r="B1" s="16" t="s">
        <v>50</v>
      </c>
    </row>
    <row r="2" ht="6" customHeight="1"/>
    <row r="3" spans="2:8" ht="13.5">
      <c r="B3" s="483" t="s">
        <v>51</v>
      </c>
      <c r="C3" s="484"/>
      <c r="D3" s="487" t="s">
        <v>52</v>
      </c>
      <c r="E3" s="480" t="s">
        <v>496</v>
      </c>
      <c r="F3" s="481"/>
      <c r="G3" s="482"/>
      <c r="H3" s="478" t="s">
        <v>560</v>
      </c>
    </row>
    <row r="4" spans="2:8" ht="13.5">
      <c r="B4" s="485"/>
      <c r="C4" s="486"/>
      <c r="D4" s="488"/>
      <c r="E4" s="349" t="s">
        <v>497</v>
      </c>
      <c r="F4" s="19" t="s">
        <v>53</v>
      </c>
      <c r="G4" s="350" t="s">
        <v>498</v>
      </c>
      <c r="H4" s="479"/>
    </row>
    <row r="5" spans="2:8" ht="45" customHeight="1">
      <c r="B5" s="351" t="s">
        <v>310</v>
      </c>
      <c r="C5" s="352" t="s">
        <v>649</v>
      </c>
      <c r="D5" s="353" t="s">
        <v>311</v>
      </c>
      <c r="E5" s="354" t="s">
        <v>54</v>
      </c>
      <c r="F5" s="355"/>
      <c r="G5" s="356"/>
      <c r="H5" s="357" t="s">
        <v>55</v>
      </c>
    </row>
    <row r="6" spans="2:8" ht="91.5" customHeight="1">
      <c r="B6" s="392" t="s">
        <v>575</v>
      </c>
      <c r="C6" s="359" t="s">
        <v>650</v>
      </c>
      <c r="D6" s="360" t="s">
        <v>576</v>
      </c>
      <c r="E6" s="361" t="s">
        <v>554</v>
      </c>
      <c r="F6" s="362"/>
      <c r="G6" s="363" t="s">
        <v>556</v>
      </c>
      <c r="H6" s="364"/>
    </row>
    <row r="7" spans="2:9" ht="45" customHeight="1">
      <c r="B7" s="365" t="s">
        <v>56</v>
      </c>
      <c r="C7" s="366" t="s">
        <v>651</v>
      </c>
      <c r="D7" s="367" t="s">
        <v>57</v>
      </c>
      <c r="E7" s="368" t="s">
        <v>58</v>
      </c>
      <c r="F7" s="369"/>
      <c r="G7" s="370"/>
      <c r="H7" s="371" t="s">
        <v>59</v>
      </c>
      <c r="I7" s="20"/>
    </row>
    <row r="8" spans="2:9" ht="45" customHeight="1">
      <c r="B8" s="372" t="s">
        <v>60</v>
      </c>
      <c r="C8" s="373" t="s">
        <v>652</v>
      </c>
      <c r="D8" s="374" t="s">
        <v>61</v>
      </c>
      <c r="E8" s="375" t="s">
        <v>59</v>
      </c>
      <c r="F8" s="376"/>
      <c r="G8" s="377"/>
      <c r="H8" s="378" t="s">
        <v>58</v>
      </c>
      <c r="I8" s="20"/>
    </row>
    <row r="9" spans="2:9" ht="45" customHeight="1">
      <c r="B9" s="358" t="s">
        <v>62</v>
      </c>
      <c r="C9" s="359" t="s">
        <v>653</v>
      </c>
      <c r="D9" s="360" t="s">
        <v>578</v>
      </c>
      <c r="E9" s="379"/>
      <c r="F9" s="380" t="s">
        <v>554</v>
      </c>
      <c r="G9" s="363" t="s">
        <v>579</v>
      </c>
      <c r="H9" s="364"/>
      <c r="I9" s="20"/>
    </row>
    <row r="10" spans="2:9" ht="45" customHeight="1">
      <c r="B10" s="381" t="s">
        <v>319</v>
      </c>
      <c r="C10" s="373" t="s">
        <v>321</v>
      </c>
      <c r="D10" s="374" t="s">
        <v>323</v>
      </c>
      <c r="E10" s="375" t="s">
        <v>621</v>
      </c>
      <c r="F10" s="376"/>
      <c r="G10" s="377"/>
      <c r="H10" s="378" t="s">
        <v>65</v>
      </c>
      <c r="I10" s="20"/>
    </row>
    <row r="11" spans="2:9" ht="45" customHeight="1">
      <c r="B11" s="358" t="s">
        <v>317</v>
      </c>
      <c r="C11" s="359" t="s">
        <v>654</v>
      </c>
      <c r="D11" s="360" t="s">
        <v>63</v>
      </c>
      <c r="E11" s="379"/>
      <c r="F11" s="382" t="s">
        <v>64</v>
      </c>
      <c r="G11" s="383" t="s">
        <v>65</v>
      </c>
      <c r="H11" s="364"/>
      <c r="I11" s="20"/>
    </row>
    <row r="12" spans="2:9" ht="45" customHeight="1">
      <c r="B12" s="372" t="s">
        <v>70</v>
      </c>
      <c r="C12" s="373" t="s">
        <v>655</v>
      </c>
      <c r="D12" s="374" t="s">
        <v>66</v>
      </c>
      <c r="E12" s="375" t="s">
        <v>67</v>
      </c>
      <c r="F12" s="376"/>
      <c r="G12" s="377"/>
      <c r="H12" s="378" t="s">
        <v>68</v>
      </c>
      <c r="I12" s="20"/>
    </row>
    <row r="13" spans="2:9" ht="45" customHeight="1">
      <c r="B13" s="384" t="s">
        <v>318</v>
      </c>
      <c r="C13" s="385" t="s">
        <v>655</v>
      </c>
      <c r="D13" s="386" t="s">
        <v>69</v>
      </c>
      <c r="E13" s="387" t="s">
        <v>67</v>
      </c>
      <c r="F13" s="388"/>
      <c r="G13" s="389"/>
      <c r="H13" s="390" t="s">
        <v>68</v>
      </c>
      <c r="I13" s="20"/>
    </row>
    <row r="14" spans="2:9" ht="45" customHeight="1">
      <c r="B14" s="384" t="s">
        <v>72</v>
      </c>
      <c r="C14" s="385" t="s">
        <v>656</v>
      </c>
      <c r="D14" s="386" t="s">
        <v>71</v>
      </c>
      <c r="E14" s="387" t="s">
        <v>68</v>
      </c>
      <c r="F14" s="388"/>
      <c r="G14" s="389"/>
      <c r="H14" s="390" t="s">
        <v>67</v>
      </c>
      <c r="I14" s="20"/>
    </row>
    <row r="15" spans="2:9" ht="45" customHeight="1">
      <c r="B15" s="358" t="s">
        <v>73</v>
      </c>
      <c r="C15" s="359" t="s">
        <v>657</v>
      </c>
      <c r="D15" s="360" t="s">
        <v>585</v>
      </c>
      <c r="E15" s="379"/>
      <c r="F15" s="380" t="s">
        <v>554</v>
      </c>
      <c r="G15" s="363" t="s">
        <v>584</v>
      </c>
      <c r="H15" s="364"/>
      <c r="I15" s="20"/>
    </row>
    <row r="16" spans="2:9" ht="45" customHeight="1">
      <c r="B16" s="489" t="s">
        <v>587</v>
      </c>
      <c r="C16" s="491" t="s">
        <v>658</v>
      </c>
      <c r="D16" s="493" t="s">
        <v>586</v>
      </c>
      <c r="E16" s="470"/>
      <c r="F16" s="472"/>
      <c r="G16" s="474" t="s">
        <v>556</v>
      </c>
      <c r="H16" s="476"/>
      <c r="I16" s="20"/>
    </row>
    <row r="17" spans="2:9" ht="45" customHeight="1">
      <c r="B17" s="490"/>
      <c r="C17" s="492"/>
      <c r="D17" s="494"/>
      <c r="E17" s="471"/>
      <c r="F17" s="473"/>
      <c r="G17" s="475"/>
      <c r="H17" s="477"/>
      <c r="I17" s="20"/>
    </row>
    <row r="18" spans="2:9" ht="39.75" customHeight="1">
      <c r="B18" s="393" t="s">
        <v>620</v>
      </c>
      <c r="C18" s="394" t="s">
        <v>590</v>
      </c>
      <c r="D18" s="395" t="s">
        <v>591</v>
      </c>
      <c r="E18" s="396"/>
      <c r="F18" s="397"/>
      <c r="G18" s="398"/>
      <c r="H18" s="399"/>
      <c r="I18" s="20"/>
    </row>
    <row r="19" spans="2:9" ht="45" customHeight="1">
      <c r="B19" s="392" t="s">
        <v>562</v>
      </c>
      <c r="C19" s="359" t="s">
        <v>557</v>
      </c>
      <c r="D19" s="360" t="s">
        <v>558</v>
      </c>
      <c r="E19" s="379"/>
      <c r="F19" s="382"/>
      <c r="G19" s="363" t="s">
        <v>559</v>
      </c>
      <c r="H19" s="391" t="s">
        <v>555</v>
      </c>
      <c r="I19" s="20"/>
    </row>
  </sheetData>
  <sheetProtection/>
  <mergeCells count="11">
    <mergeCell ref="B3:C4"/>
    <mergeCell ref="D3:D4"/>
    <mergeCell ref="B16:B17"/>
    <mergeCell ref="C16:C17"/>
    <mergeCell ref="D16:D17"/>
    <mergeCell ref="E16:E17"/>
    <mergeCell ref="F16:F17"/>
    <mergeCell ref="G16:G17"/>
    <mergeCell ref="H16:H17"/>
    <mergeCell ref="H3:H4"/>
    <mergeCell ref="E3:G3"/>
  </mergeCells>
  <printOptions horizontalCentered="1"/>
  <pageMargins left="0.42" right="0.17" top="0.98" bottom="0.33" header="0.5118110236220472" footer="0.36"/>
  <pageSetup fitToHeight="0" fitToWidth="1" horizontalDpi="600" verticalDpi="600" orientation="portrait" paperSize="9" scale="77" r:id="rId2"/>
  <drawing r:id="rId1"/>
</worksheet>
</file>

<file path=xl/worksheets/sheet30.xml><?xml version="1.0" encoding="utf-8"?>
<worksheet xmlns="http://schemas.openxmlformats.org/spreadsheetml/2006/main" xmlns:r="http://schemas.openxmlformats.org/officeDocument/2006/relationships">
  <dimension ref="A1:J39"/>
  <sheetViews>
    <sheetView view="pageBreakPreview" zoomScaleSheetLayoutView="100" zoomScalePageLayoutView="0" workbookViewId="0" topLeftCell="A1">
      <selection activeCell="A28" sqref="A28"/>
    </sheetView>
  </sheetViews>
  <sheetFormatPr defaultColWidth="9.00390625" defaultRowHeight="13.5"/>
  <cols>
    <col min="1" max="2" width="9.00390625" style="322" customWidth="1"/>
    <col min="3" max="3" width="8.125" style="322" customWidth="1"/>
    <col min="4" max="8" width="9.00390625" style="322" customWidth="1"/>
    <col min="9" max="9" width="6.875" style="322" customWidth="1"/>
    <col min="10" max="16384" width="9.00390625" style="322" customWidth="1"/>
  </cols>
  <sheetData>
    <row r="1" ht="22.5" customHeight="1">
      <c r="A1" s="322" t="s">
        <v>549</v>
      </c>
    </row>
    <row r="2" spans="1:10" ht="18" customHeight="1">
      <c r="A2" s="7"/>
      <c r="I2" s="695"/>
      <c r="J2" s="695"/>
    </row>
    <row r="3" spans="1:10" ht="18" customHeight="1">
      <c r="A3" s="7"/>
      <c r="I3" s="342"/>
      <c r="J3" s="342"/>
    </row>
    <row r="4" spans="1:9" ht="18.75" customHeight="1">
      <c r="A4" s="696" t="s">
        <v>518</v>
      </c>
      <c r="B4" s="696"/>
      <c r="C4" s="696"/>
      <c r="D4" s="696"/>
      <c r="E4" s="696"/>
      <c r="F4" s="696"/>
      <c r="G4" s="696"/>
      <c r="H4" s="696"/>
      <c r="I4" s="696"/>
    </row>
    <row r="5" spans="1:9" ht="18" customHeight="1">
      <c r="A5" s="323"/>
      <c r="B5" s="323"/>
      <c r="C5" s="323"/>
      <c r="D5" s="323"/>
      <c r="E5" s="323"/>
      <c r="F5" s="323"/>
      <c r="G5" s="323"/>
      <c r="H5" s="323"/>
      <c r="I5" s="323"/>
    </row>
    <row r="6" spans="1:9" ht="20.25">
      <c r="A6" s="323"/>
      <c r="B6" s="323"/>
      <c r="C6" s="323"/>
      <c r="D6" s="323"/>
      <c r="E6" s="323"/>
      <c r="F6" s="323"/>
      <c r="G6" s="323"/>
      <c r="H6" s="323"/>
      <c r="I6" s="323"/>
    </row>
    <row r="7" ht="18" customHeight="1"/>
    <row r="8" spans="1:3" ht="18" customHeight="1">
      <c r="A8" s="697"/>
      <c r="B8" s="697"/>
      <c r="C8" s="697"/>
    </row>
    <row r="9" spans="1:8" ht="18" customHeight="1">
      <c r="A9" s="324" t="s">
        <v>519</v>
      </c>
      <c r="B9" s="324"/>
      <c r="C9" s="324"/>
      <c r="D9" s="324"/>
      <c r="E9" s="324"/>
      <c r="F9" s="324"/>
      <c r="G9" s="324"/>
      <c r="H9" s="324"/>
    </row>
    <row r="10" ht="18" customHeight="1"/>
    <row r="11" spans="1:3" ht="18" customHeight="1">
      <c r="A11" s="324"/>
      <c r="B11" s="324"/>
      <c r="C11" s="324"/>
    </row>
    <row r="12" spans="1:8" ht="18" customHeight="1">
      <c r="A12" s="324" t="s">
        <v>520</v>
      </c>
      <c r="B12" s="324"/>
      <c r="C12" s="324"/>
      <c r="D12" s="324"/>
      <c r="E12" s="324"/>
      <c r="F12" s="324"/>
      <c r="G12" s="324"/>
      <c r="H12" s="324"/>
    </row>
    <row r="13" spans="1:3" ht="18" customHeight="1">
      <c r="A13" s="324"/>
      <c r="B13" s="324"/>
      <c r="C13" s="324"/>
    </row>
    <row r="14" ht="18" customHeight="1"/>
    <row r="15" spans="1:9" ht="18" customHeight="1">
      <c r="A15" s="324" t="s">
        <v>522</v>
      </c>
      <c r="B15" s="324"/>
      <c r="C15" s="324"/>
      <c r="D15" s="324"/>
      <c r="E15" s="324"/>
      <c r="F15" s="324"/>
      <c r="G15" s="338" t="s">
        <v>521</v>
      </c>
      <c r="H15" s="324"/>
      <c r="I15" s="324"/>
    </row>
    <row r="16" ht="18" customHeight="1"/>
    <row r="17" ht="18" customHeight="1"/>
    <row r="18" spans="1:8" ht="18" customHeight="1">
      <c r="A18" s="324" t="s">
        <v>523</v>
      </c>
      <c r="B18" s="324"/>
      <c r="C18" s="324"/>
      <c r="D18" s="324"/>
      <c r="E18" s="324"/>
      <c r="F18" s="324"/>
      <c r="G18" s="338" t="s">
        <v>524</v>
      </c>
      <c r="H18" s="324"/>
    </row>
    <row r="19" ht="18" customHeight="1"/>
    <row r="20" ht="18" customHeight="1"/>
    <row r="21" spans="1:8" ht="18" customHeight="1">
      <c r="A21" s="324" t="s">
        <v>525</v>
      </c>
      <c r="B21" s="324"/>
      <c r="C21" s="324"/>
      <c r="D21" s="324"/>
      <c r="E21" s="324"/>
      <c r="F21" s="324"/>
      <c r="G21" s="338" t="s">
        <v>527</v>
      </c>
      <c r="H21" s="324"/>
    </row>
    <row r="22" spans="1:8" ht="18" customHeight="1">
      <c r="A22" s="324" t="s">
        <v>526</v>
      </c>
      <c r="B22" s="324"/>
      <c r="C22" s="324"/>
      <c r="D22" s="324"/>
      <c r="E22" s="324"/>
      <c r="F22" s="324"/>
      <c r="G22" s="338" t="s">
        <v>528</v>
      </c>
      <c r="H22" s="324"/>
    </row>
    <row r="23" ht="18" customHeight="1"/>
    <row r="24" ht="18" customHeight="1"/>
    <row r="25" ht="18" customHeight="1"/>
    <row r="26" spans="1:9" ht="18" customHeight="1">
      <c r="A26" s="324" t="s">
        <v>529</v>
      </c>
      <c r="B26" s="324"/>
      <c r="C26" s="324"/>
      <c r="D26" s="324"/>
      <c r="E26" s="324"/>
      <c r="F26" s="324"/>
      <c r="G26" s="324"/>
      <c r="H26" s="324"/>
      <c r="I26" s="324"/>
    </row>
    <row r="27" ht="18" customHeight="1">
      <c r="A27" s="322" t="s">
        <v>676</v>
      </c>
    </row>
    <row r="28" ht="18" customHeight="1">
      <c r="A28" s="322" t="s">
        <v>491</v>
      </c>
    </row>
    <row r="29" ht="18" customHeight="1"/>
    <row r="30" ht="18" customHeight="1"/>
    <row r="31" spans="2:9" ht="18" customHeight="1">
      <c r="B31" s="324"/>
      <c r="C31" s="324"/>
      <c r="D31" s="324"/>
      <c r="E31" s="324"/>
      <c r="F31" s="324"/>
      <c r="G31" s="324"/>
      <c r="I31" s="338" t="s">
        <v>530</v>
      </c>
    </row>
    <row r="32" ht="18" customHeight="1"/>
    <row r="33" ht="18" customHeight="1"/>
    <row r="34" spans="1:9" ht="18" customHeight="1">
      <c r="A34" s="324" t="s">
        <v>531</v>
      </c>
      <c r="B34" s="324"/>
      <c r="C34" s="324"/>
      <c r="D34" s="326" t="s">
        <v>500</v>
      </c>
      <c r="E34" s="324"/>
      <c r="F34" s="324"/>
      <c r="G34" s="324"/>
      <c r="H34" s="324"/>
      <c r="I34" s="324"/>
    </row>
    <row r="35" ht="18" customHeight="1"/>
    <row r="36" ht="18" customHeight="1"/>
    <row r="37" spans="1:9" ht="18" customHeight="1">
      <c r="A37" s="324"/>
      <c r="B37" s="324"/>
      <c r="C37" s="324"/>
      <c r="D37" s="324"/>
      <c r="E37" s="324" t="s">
        <v>533</v>
      </c>
      <c r="F37" s="324"/>
      <c r="G37" s="324"/>
      <c r="H37" s="324"/>
      <c r="I37" s="324" t="s">
        <v>534</v>
      </c>
    </row>
    <row r="38" spans="1:9" ht="18" customHeight="1">
      <c r="A38" s="324"/>
      <c r="B38" s="324"/>
      <c r="C38" s="324"/>
      <c r="D38" s="324"/>
      <c r="E38" s="324"/>
      <c r="F38" s="324"/>
      <c r="G38" s="324"/>
      <c r="H38" s="324"/>
      <c r="I38" s="324"/>
    </row>
    <row r="39" spans="1:9" ht="18" customHeight="1">
      <c r="A39" s="324" t="s">
        <v>532</v>
      </c>
      <c r="B39" s="324"/>
      <c r="C39" s="324"/>
      <c r="D39" s="324"/>
      <c r="E39" s="324"/>
      <c r="F39" s="324"/>
      <c r="G39" s="324"/>
      <c r="H39" s="324"/>
      <c r="I39" s="324"/>
    </row>
  </sheetData>
  <sheetProtection/>
  <mergeCells count="3">
    <mergeCell ref="I2:J2"/>
    <mergeCell ref="A4:I4"/>
    <mergeCell ref="A8:C8"/>
  </mergeCells>
  <printOptions horizontalCentered="1"/>
  <pageMargins left="0.984251968503937" right="0.984251968503937" top="0.7874015748031497" bottom="0.984251968503937" header="0.7874015748031497"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B1:AJ42"/>
  <sheetViews>
    <sheetView view="pageBreakPreview" zoomScaleSheetLayoutView="100" zoomScalePageLayoutView="0" workbookViewId="0" topLeftCell="A1">
      <selection activeCell="I12" sqref="I12"/>
    </sheetView>
  </sheetViews>
  <sheetFormatPr defaultColWidth="9.00390625" defaultRowHeight="13.5"/>
  <cols>
    <col min="1" max="11" width="2.375" style="1" customWidth="1"/>
    <col min="12" max="14" width="2.625" style="1" customWidth="1"/>
    <col min="15" max="53" width="2.375" style="1" customWidth="1"/>
    <col min="54" max="16384" width="9.00390625" style="1" customWidth="1"/>
  </cols>
  <sheetData>
    <row r="1" ht="18.75" customHeight="1">
      <c r="B1" s="7" t="s">
        <v>375</v>
      </c>
    </row>
    <row r="2" ht="18.75" customHeight="1"/>
    <row r="3" spans="27:35" ht="18.75" customHeight="1">
      <c r="AA3" s="2"/>
      <c r="AB3" s="2"/>
      <c r="AC3" s="2"/>
      <c r="AD3" s="2"/>
      <c r="AE3" s="2"/>
      <c r="AF3" s="2"/>
      <c r="AG3" s="2"/>
      <c r="AH3" s="2"/>
      <c r="AI3" s="2"/>
    </row>
    <row r="4" spans="27:35" ht="18.75" customHeight="1">
      <c r="AA4" s="496" t="s">
        <v>566</v>
      </c>
      <c r="AB4" s="496"/>
      <c r="AC4" s="496"/>
      <c r="AD4" s="496"/>
      <c r="AE4" s="496"/>
      <c r="AF4" s="496"/>
      <c r="AG4" s="496"/>
      <c r="AH4" s="496"/>
      <c r="AI4" s="496"/>
    </row>
    <row r="5" ht="18.75" customHeight="1"/>
    <row r="6" ht="18.75" customHeight="1"/>
    <row r="7" spans="3:15" ht="18.75" customHeight="1">
      <c r="C7" s="1" t="s">
        <v>499</v>
      </c>
      <c r="O7" s="1" t="s">
        <v>500</v>
      </c>
    </row>
    <row r="8" ht="18.75" customHeight="1">
      <c r="S8" s="1" t="s">
        <v>501</v>
      </c>
    </row>
    <row r="9" ht="18.75" customHeight="1">
      <c r="T9" s="1" t="s">
        <v>502</v>
      </c>
    </row>
    <row r="10" ht="18.75" customHeight="1">
      <c r="T10" s="1" t="s">
        <v>503</v>
      </c>
    </row>
    <row r="11" spans="20:35" ht="18.75" customHeight="1">
      <c r="T11" s="1" t="s">
        <v>504</v>
      </c>
      <c r="AI11" s="1" t="s">
        <v>507</v>
      </c>
    </row>
    <row r="12" ht="18.75" customHeight="1"/>
    <row r="13" ht="18.75" customHeight="1"/>
    <row r="14" ht="18.75" customHeight="1">
      <c r="I14" s="1" t="s">
        <v>659</v>
      </c>
    </row>
    <row r="15" ht="18.75" customHeight="1"/>
    <row r="16" ht="18.75" customHeight="1"/>
    <row r="17" spans="3:36" ht="18.75" customHeight="1">
      <c r="C17" s="497" t="s">
        <v>566</v>
      </c>
      <c r="D17" s="497"/>
      <c r="E17" s="497"/>
      <c r="F17" s="497"/>
      <c r="G17" s="497"/>
      <c r="H17" s="497"/>
      <c r="I17" s="497"/>
      <c r="J17" s="497"/>
      <c r="K17" s="1" t="s">
        <v>376</v>
      </c>
      <c r="V17" s="5"/>
      <c r="W17" s="5"/>
      <c r="X17" s="5"/>
      <c r="Y17" s="5"/>
      <c r="Z17" s="5"/>
      <c r="AA17" s="5"/>
      <c r="AB17" s="5"/>
      <c r="AC17" s="5"/>
      <c r="AD17" s="5"/>
      <c r="AE17" s="5"/>
      <c r="AF17" s="5"/>
      <c r="AG17" s="5"/>
      <c r="AH17" s="5"/>
      <c r="AI17" s="5"/>
      <c r="AJ17" s="5"/>
    </row>
    <row r="18" spans="2:36" ht="18.75" customHeight="1">
      <c r="B18" s="14" t="s">
        <v>660</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2:36" ht="18.7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ht="18.75" customHeight="1"/>
    <row r="21" ht="18.75" customHeight="1"/>
    <row r="22" spans="2:36" ht="18.75" customHeight="1">
      <c r="B22" s="500" t="s">
        <v>11</v>
      </c>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row>
    <row r="23" ht="18.75" customHeight="1"/>
    <row r="24" ht="18.75" customHeight="1"/>
    <row r="25" spans="8:33" ht="21.75" customHeight="1">
      <c r="H25" s="1" t="s">
        <v>17</v>
      </c>
      <c r="O25" s="495"/>
      <c r="P25" s="495"/>
      <c r="Q25" s="495"/>
      <c r="R25" s="495"/>
      <c r="S25" s="495"/>
      <c r="T25" s="495"/>
      <c r="U25" s="495"/>
      <c r="V25" s="495"/>
      <c r="W25" s="495"/>
      <c r="X25" s="495"/>
      <c r="Y25" s="495"/>
      <c r="Z25" s="495"/>
      <c r="AA25" s="495"/>
      <c r="AB25" s="495"/>
      <c r="AC25" s="495"/>
      <c r="AD25" s="495"/>
      <c r="AE25" s="495"/>
      <c r="AF25" s="495"/>
      <c r="AG25" s="495"/>
    </row>
    <row r="26" spans="15:33" ht="5.25" customHeight="1">
      <c r="O26" s="6"/>
      <c r="P26" s="6"/>
      <c r="Q26" s="6"/>
      <c r="R26" s="6"/>
      <c r="S26" s="6"/>
      <c r="T26" s="6"/>
      <c r="U26" s="6"/>
      <c r="V26" s="6"/>
      <c r="W26" s="6"/>
      <c r="X26" s="6"/>
      <c r="Y26" s="6"/>
      <c r="Z26" s="6"/>
      <c r="AA26" s="6"/>
      <c r="AB26" s="6"/>
      <c r="AC26" s="6"/>
      <c r="AD26" s="6"/>
      <c r="AE26" s="6"/>
      <c r="AF26" s="6"/>
      <c r="AG26" s="6"/>
    </row>
    <row r="27" spans="8:33" ht="21.75" customHeight="1">
      <c r="H27" s="1" t="s">
        <v>577</v>
      </c>
      <c r="O27" s="495"/>
      <c r="P27" s="495"/>
      <c r="Q27" s="495"/>
      <c r="R27" s="495"/>
      <c r="S27" s="495"/>
      <c r="T27" s="495"/>
      <c r="U27" s="495"/>
      <c r="V27" s="495"/>
      <c r="W27" s="495"/>
      <c r="X27" s="495"/>
      <c r="Y27" s="495"/>
      <c r="Z27" s="495"/>
      <c r="AA27" s="495"/>
      <c r="AB27" s="495"/>
      <c r="AC27" s="495"/>
      <c r="AD27" s="495"/>
      <c r="AE27" s="495"/>
      <c r="AF27" s="495"/>
      <c r="AG27" s="495"/>
    </row>
    <row r="28" spans="15:33" ht="5.25" customHeight="1">
      <c r="O28" s="6"/>
      <c r="P28" s="6"/>
      <c r="Q28" s="6"/>
      <c r="R28" s="6"/>
      <c r="S28" s="6"/>
      <c r="T28" s="6"/>
      <c r="U28" s="6"/>
      <c r="V28" s="6"/>
      <c r="W28" s="6"/>
      <c r="X28" s="6"/>
      <c r="Y28" s="6"/>
      <c r="Z28" s="6"/>
      <c r="AA28" s="6"/>
      <c r="AB28" s="6"/>
      <c r="AC28" s="6"/>
      <c r="AD28" s="6"/>
      <c r="AE28" s="6"/>
      <c r="AF28" s="6"/>
      <c r="AG28" s="6"/>
    </row>
    <row r="29" spans="8:26" ht="21.75" customHeight="1">
      <c r="H29" s="1" t="s">
        <v>377</v>
      </c>
      <c r="O29" s="1" t="s">
        <v>13</v>
      </c>
      <c r="P29" s="498"/>
      <c r="Q29" s="498"/>
      <c r="R29" s="498"/>
      <c r="S29" s="498"/>
      <c r="T29" s="498"/>
      <c r="U29" s="498"/>
      <c r="V29" s="498"/>
      <c r="W29" s="498"/>
      <c r="X29" s="498"/>
      <c r="Y29" s="3"/>
      <c r="Z29" s="3"/>
    </row>
    <row r="30" spans="13:31" ht="5.25" customHeight="1">
      <c r="M30" s="6"/>
      <c r="N30" s="6"/>
      <c r="O30" s="6"/>
      <c r="P30" s="6"/>
      <c r="Q30" s="6"/>
      <c r="R30" s="6"/>
      <c r="S30" s="6"/>
      <c r="T30" s="6"/>
      <c r="U30" s="6"/>
      <c r="V30" s="6"/>
      <c r="W30" s="6"/>
      <c r="X30" s="6"/>
      <c r="Y30" s="6"/>
      <c r="Z30" s="6"/>
      <c r="AA30" s="6"/>
      <c r="AB30" s="6"/>
      <c r="AC30" s="6"/>
      <c r="AD30" s="6"/>
      <c r="AE30" s="6"/>
    </row>
    <row r="31" spans="8:25" ht="21.75" customHeight="1">
      <c r="H31" s="1" t="s">
        <v>378</v>
      </c>
      <c r="O31" s="499" t="s">
        <v>567</v>
      </c>
      <c r="P31" s="499"/>
      <c r="Q31" s="499"/>
      <c r="R31" s="499"/>
      <c r="S31" s="499"/>
      <c r="T31" s="499"/>
      <c r="U31" s="499"/>
      <c r="V31" s="499"/>
      <c r="W31" s="499"/>
      <c r="X31" s="499"/>
      <c r="Y31" s="1" t="s">
        <v>14</v>
      </c>
    </row>
    <row r="32" spans="15:25" ht="21.75" customHeight="1">
      <c r="O32" s="499" t="s">
        <v>567</v>
      </c>
      <c r="P32" s="499"/>
      <c r="Q32" s="499"/>
      <c r="R32" s="499"/>
      <c r="S32" s="499"/>
      <c r="T32" s="499"/>
      <c r="U32" s="499"/>
      <c r="V32" s="499"/>
      <c r="W32" s="499"/>
      <c r="X32" s="499"/>
      <c r="Y32" s="1" t="s">
        <v>15</v>
      </c>
    </row>
    <row r="33" spans="15:24" ht="21.75" customHeight="1">
      <c r="O33" s="12"/>
      <c r="P33" s="12"/>
      <c r="Q33" s="12"/>
      <c r="R33" s="12"/>
      <c r="S33" s="12"/>
      <c r="T33" s="12"/>
      <c r="U33" s="12"/>
      <c r="V33" s="12"/>
      <c r="W33" s="12"/>
      <c r="X33" s="12"/>
    </row>
    <row r="34" ht="13.5">
      <c r="H34" s="1" t="s">
        <v>379</v>
      </c>
    </row>
    <row r="35" ht="13.5">
      <c r="J35" s="1" t="s">
        <v>380</v>
      </c>
    </row>
    <row r="37" spans="8:24" ht="21" customHeight="1">
      <c r="H37" s="1" t="s">
        <v>381</v>
      </c>
      <c r="O37" s="1" t="s">
        <v>13</v>
      </c>
      <c r="P37" s="498"/>
      <c r="Q37" s="498"/>
      <c r="R37" s="498"/>
      <c r="S37" s="498"/>
      <c r="T37" s="498"/>
      <c r="U37" s="498"/>
      <c r="V37" s="498"/>
      <c r="W37" s="498"/>
      <c r="X37" s="498"/>
    </row>
    <row r="38" spans="18:26" ht="21" customHeight="1">
      <c r="R38" s="137"/>
      <c r="S38" s="137"/>
      <c r="T38" s="137"/>
      <c r="U38" s="137"/>
      <c r="V38" s="137"/>
      <c r="W38" s="137"/>
      <c r="X38" s="137"/>
      <c r="Y38" s="137"/>
      <c r="Z38" s="137"/>
    </row>
    <row r="39" spans="18:26" ht="21" customHeight="1">
      <c r="R39" s="137"/>
      <c r="S39" s="137"/>
      <c r="T39" s="137"/>
      <c r="U39" s="137"/>
      <c r="V39" s="137"/>
      <c r="W39" s="137"/>
      <c r="X39" s="137"/>
      <c r="Y39" s="137"/>
      <c r="Z39" s="137"/>
    </row>
    <row r="41" ht="13.5">
      <c r="C41" s="1" t="s">
        <v>417</v>
      </c>
    </row>
    <row r="42" ht="13.5">
      <c r="D42" s="1" t="s">
        <v>382</v>
      </c>
    </row>
  </sheetData>
  <sheetProtection/>
  <mergeCells count="9">
    <mergeCell ref="O27:AG27"/>
    <mergeCell ref="AA4:AI4"/>
    <mergeCell ref="C17:J17"/>
    <mergeCell ref="P37:X37"/>
    <mergeCell ref="O31:X31"/>
    <mergeCell ref="O32:X32"/>
    <mergeCell ref="B22:AJ22"/>
    <mergeCell ref="P29:X29"/>
    <mergeCell ref="O25:AG25"/>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B2:J67"/>
  <sheetViews>
    <sheetView view="pageBreakPreview" zoomScaleSheetLayoutView="100" zoomScalePageLayoutView="0" workbookViewId="0" topLeftCell="A1">
      <selection activeCell="D19" sqref="D19"/>
    </sheetView>
  </sheetViews>
  <sheetFormatPr defaultColWidth="9.00390625" defaultRowHeight="13.5"/>
  <cols>
    <col min="1" max="1" width="2.75390625" style="158" customWidth="1"/>
    <col min="2" max="2" width="3.50390625" style="158" customWidth="1"/>
    <col min="3" max="10" width="9.00390625" style="158" customWidth="1"/>
    <col min="11" max="11" width="3.125" style="158" customWidth="1"/>
    <col min="12" max="16384" width="9.00390625" style="158" customWidth="1"/>
  </cols>
  <sheetData>
    <row r="2" ht="17.25">
      <c r="B2" s="86" t="s">
        <v>133</v>
      </c>
    </row>
    <row r="3" ht="6.75" customHeight="1" thickBot="1"/>
    <row r="4" spans="2:10" ht="17.25" customHeight="1">
      <c r="B4" s="319" t="s">
        <v>401</v>
      </c>
      <c r="C4" s="320"/>
      <c r="D4" s="320"/>
      <c r="E4" s="320"/>
      <c r="F4" s="320"/>
      <c r="G4" s="320"/>
      <c r="H4" s="320"/>
      <c r="I4" s="320"/>
      <c r="J4" s="321"/>
    </row>
    <row r="5" spans="2:10" ht="17.25" customHeight="1">
      <c r="B5" s="508" t="s">
        <v>661</v>
      </c>
      <c r="C5" s="509"/>
      <c r="D5" s="509"/>
      <c r="E5" s="509"/>
      <c r="F5" s="509"/>
      <c r="G5" s="509"/>
      <c r="H5" s="509"/>
      <c r="I5" s="509"/>
      <c r="J5" s="510"/>
    </row>
    <row r="6" spans="2:10" ht="17.25" customHeight="1">
      <c r="B6" s="508"/>
      <c r="C6" s="509"/>
      <c r="D6" s="509"/>
      <c r="E6" s="509"/>
      <c r="F6" s="509"/>
      <c r="G6" s="509"/>
      <c r="H6" s="509"/>
      <c r="I6" s="509"/>
      <c r="J6" s="510"/>
    </row>
    <row r="7" spans="2:10" ht="17.25" customHeight="1">
      <c r="B7" s="508"/>
      <c r="C7" s="509"/>
      <c r="D7" s="509"/>
      <c r="E7" s="509"/>
      <c r="F7" s="509"/>
      <c r="G7" s="509"/>
      <c r="H7" s="509"/>
      <c r="I7" s="509"/>
      <c r="J7" s="510"/>
    </row>
    <row r="8" spans="2:10" ht="17.25" customHeight="1">
      <c r="B8" s="508"/>
      <c r="C8" s="509"/>
      <c r="D8" s="509"/>
      <c r="E8" s="509"/>
      <c r="F8" s="509"/>
      <c r="G8" s="509"/>
      <c r="H8" s="509"/>
      <c r="I8" s="509"/>
      <c r="J8" s="510"/>
    </row>
    <row r="9" spans="2:10" ht="17.25" customHeight="1">
      <c r="B9" s="502" t="s">
        <v>490</v>
      </c>
      <c r="C9" s="503"/>
      <c r="D9" s="503"/>
      <c r="E9" s="503"/>
      <c r="F9" s="503"/>
      <c r="G9" s="503"/>
      <c r="H9" s="503"/>
      <c r="I9" s="503"/>
      <c r="J9" s="504"/>
    </row>
    <row r="10" spans="2:10" ht="17.25" customHeight="1">
      <c r="B10" s="502"/>
      <c r="C10" s="503"/>
      <c r="D10" s="503"/>
      <c r="E10" s="503"/>
      <c r="F10" s="503"/>
      <c r="G10" s="503"/>
      <c r="H10" s="503"/>
      <c r="I10" s="503"/>
      <c r="J10" s="504"/>
    </row>
    <row r="11" spans="2:10" ht="17.25" customHeight="1">
      <c r="B11" s="502" t="s">
        <v>134</v>
      </c>
      <c r="C11" s="503"/>
      <c r="D11" s="503"/>
      <c r="E11" s="503"/>
      <c r="F11" s="503"/>
      <c r="G11" s="503"/>
      <c r="H11" s="503"/>
      <c r="I11" s="503"/>
      <c r="J11" s="504"/>
    </row>
    <row r="12" spans="2:10" ht="17.25" customHeight="1" thickBot="1">
      <c r="B12" s="505"/>
      <c r="C12" s="506"/>
      <c r="D12" s="506"/>
      <c r="E12" s="506"/>
      <c r="F12" s="506"/>
      <c r="G12" s="506"/>
      <c r="H12" s="506"/>
      <c r="I12" s="506"/>
      <c r="J12" s="507"/>
    </row>
    <row r="13" ht="14.25">
      <c r="B13" s="158" t="s">
        <v>143</v>
      </c>
    </row>
    <row r="14" spans="2:3" ht="14.25">
      <c r="B14" s="158" t="s">
        <v>144</v>
      </c>
      <c r="C14" s="158" t="s">
        <v>135</v>
      </c>
    </row>
    <row r="15" ht="12.75" customHeight="1"/>
    <row r="16" spans="3:10" ht="14.25">
      <c r="C16" s="501" t="s">
        <v>639</v>
      </c>
      <c r="D16" s="501"/>
      <c r="E16" s="501"/>
      <c r="F16" s="501"/>
      <c r="G16" s="501"/>
      <c r="H16" s="501"/>
      <c r="I16" s="501"/>
      <c r="J16" s="501"/>
    </row>
    <row r="17" spans="3:10" ht="14.25">
      <c r="C17" s="501"/>
      <c r="D17" s="501"/>
      <c r="E17" s="501"/>
      <c r="F17" s="501"/>
      <c r="G17" s="501"/>
      <c r="H17" s="501"/>
      <c r="I17" s="501"/>
      <c r="J17" s="501"/>
    </row>
    <row r="18" ht="12.75" customHeight="1"/>
    <row r="19" ht="14.25">
      <c r="C19" s="158" t="s">
        <v>145</v>
      </c>
    </row>
    <row r="20" ht="12.75" customHeight="1"/>
    <row r="21" ht="14.25">
      <c r="C21" s="158" t="s">
        <v>418</v>
      </c>
    </row>
    <row r="22" ht="12.75" customHeight="1"/>
    <row r="23" spans="3:10" ht="14.25">
      <c r="C23" s="501" t="s">
        <v>419</v>
      </c>
      <c r="D23" s="501"/>
      <c r="E23" s="501"/>
      <c r="F23" s="501"/>
      <c r="G23" s="501"/>
      <c r="H23" s="501"/>
      <c r="I23" s="501"/>
      <c r="J23" s="501"/>
    </row>
    <row r="24" spans="3:10" ht="14.25">
      <c r="C24" s="501"/>
      <c r="D24" s="501"/>
      <c r="E24" s="501"/>
      <c r="F24" s="501"/>
      <c r="G24" s="501"/>
      <c r="H24" s="501"/>
      <c r="I24" s="501"/>
      <c r="J24" s="501"/>
    </row>
    <row r="25" ht="12.75" customHeight="1"/>
    <row r="26" spans="3:4" ht="14.25">
      <c r="C26" s="454"/>
      <c r="D26" s="455" t="s">
        <v>136</v>
      </c>
    </row>
    <row r="28" spans="2:3" ht="14.25">
      <c r="B28" s="158" t="s">
        <v>146</v>
      </c>
      <c r="C28" s="158" t="s">
        <v>486</v>
      </c>
    </row>
    <row r="29" ht="12.75" customHeight="1"/>
    <row r="30" spans="3:10" ht="14.25">
      <c r="C30" s="501" t="s">
        <v>137</v>
      </c>
      <c r="D30" s="501"/>
      <c r="E30" s="501"/>
      <c r="F30" s="501"/>
      <c r="G30" s="501"/>
      <c r="H30" s="501"/>
      <c r="I30" s="501"/>
      <c r="J30" s="501"/>
    </row>
    <row r="31" spans="3:10" ht="14.25">
      <c r="C31" s="501"/>
      <c r="D31" s="501"/>
      <c r="E31" s="501"/>
      <c r="F31" s="501"/>
      <c r="G31" s="501"/>
      <c r="H31" s="501"/>
      <c r="I31" s="501"/>
      <c r="J31" s="501"/>
    </row>
    <row r="33" spans="2:3" ht="14.25">
      <c r="B33" s="158" t="s">
        <v>147</v>
      </c>
      <c r="C33" s="158" t="s">
        <v>622</v>
      </c>
    </row>
    <row r="34" ht="12.75" customHeight="1"/>
    <row r="35" ht="14.25">
      <c r="C35" s="158" t="s">
        <v>138</v>
      </c>
    </row>
    <row r="37" spans="2:3" ht="14.25">
      <c r="B37" s="158" t="s">
        <v>148</v>
      </c>
      <c r="C37" s="158" t="s">
        <v>487</v>
      </c>
    </row>
    <row r="38" ht="12.75" customHeight="1"/>
    <row r="39" ht="14.25">
      <c r="C39" s="158" t="s">
        <v>640</v>
      </c>
    </row>
    <row r="40" ht="12.75" customHeight="1"/>
    <row r="41" ht="14.25">
      <c r="C41" s="158" t="s">
        <v>641</v>
      </c>
    </row>
    <row r="43" spans="2:3" ht="14.25">
      <c r="B43" s="158" t="s">
        <v>139</v>
      </c>
      <c r="C43" s="158" t="s">
        <v>488</v>
      </c>
    </row>
    <row r="44" ht="12.75" customHeight="1"/>
    <row r="45" ht="14.25">
      <c r="C45" s="158" t="s">
        <v>140</v>
      </c>
    </row>
    <row r="46" ht="12.75" customHeight="1"/>
    <row r="47" ht="14.25">
      <c r="C47" s="158" t="s">
        <v>642</v>
      </c>
    </row>
    <row r="49" spans="2:3" ht="14.25">
      <c r="B49" s="158" t="s">
        <v>149</v>
      </c>
      <c r="C49" s="158" t="s">
        <v>489</v>
      </c>
    </row>
    <row r="50" ht="12.75" customHeight="1"/>
    <row r="51" ht="14.25">
      <c r="C51" s="158" t="s">
        <v>141</v>
      </c>
    </row>
    <row r="52" ht="12.75" customHeight="1"/>
    <row r="53" ht="14.25">
      <c r="C53" s="158" t="s">
        <v>643</v>
      </c>
    </row>
    <row r="54" ht="12.75" customHeight="1"/>
    <row r="55" ht="14.25">
      <c r="C55" s="456" t="s">
        <v>564</v>
      </c>
    </row>
    <row r="56" ht="14.25">
      <c r="C56" s="456" t="s">
        <v>563</v>
      </c>
    </row>
    <row r="57" ht="12.75" customHeight="1"/>
    <row r="58" ht="14.25">
      <c r="C58" s="158" t="s">
        <v>142</v>
      </c>
    </row>
    <row r="67" ht="14.25">
      <c r="I67" s="457"/>
    </row>
  </sheetData>
  <sheetProtection/>
  <mergeCells count="6">
    <mergeCell ref="C23:J24"/>
    <mergeCell ref="C30:J31"/>
    <mergeCell ref="B9:J10"/>
    <mergeCell ref="B11:J12"/>
    <mergeCell ref="C16:J17"/>
    <mergeCell ref="B5:J8"/>
  </mergeCells>
  <printOptions/>
  <pageMargins left="1.05" right="0.27" top="0.49" bottom="0.55" header="0.512" footer="0.3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B3:S49"/>
  <sheetViews>
    <sheetView view="pageBreakPreview" zoomScale="85" zoomScaleNormal="75" zoomScaleSheetLayoutView="85" zoomScalePageLayoutView="0" workbookViewId="0" topLeftCell="A1">
      <selection activeCell="B1" sqref="B1"/>
    </sheetView>
  </sheetViews>
  <sheetFormatPr defaultColWidth="9.00390625" defaultRowHeight="13.5"/>
  <cols>
    <col min="1" max="1" width="4.50390625" style="21" customWidth="1"/>
    <col min="2" max="5" width="17.50390625" style="21" customWidth="1"/>
    <col min="6" max="6" width="3.25390625" style="21" customWidth="1"/>
    <col min="7" max="10" width="17.50390625" style="21" customWidth="1"/>
    <col min="11" max="11" width="4.25390625" style="21" customWidth="1"/>
    <col min="12" max="16384" width="9.00390625" style="21" customWidth="1"/>
  </cols>
  <sheetData>
    <row r="1" ht="14.25"/>
    <row r="2" ht="14.25"/>
    <row r="3" spans="2:3" ht="17.25">
      <c r="B3" s="519" t="s">
        <v>618</v>
      </c>
      <c r="C3" s="519"/>
    </row>
    <row r="4" spans="2:10" ht="14.25">
      <c r="B4" s="520" t="s">
        <v>74</v>
      </c>
      <c r="C4" s="520"/>
      <c r="D4" s="520"/>
      <c r="E4" s="520"/>
      <c r="F4" s="520"/>
      <c r="G4" s="520"/>
      <c r="H4" s="520"/>
      <c r="I4" s="520"/>
      <c r="J4" s="520"/>
    </row>
    <row r="5" spans="2:10" ht="14.25">
      <c r="B5" s="520"/>
      <c r="C5" s="520"/>
      <c r="D5" s="520"/>
      <c r="E5" s="520"/>
      <c r="F5" s="520"/>
      <c r="G5" s="520"/>
      <c r="H5" s="520"/>
      <c r="I5" s="520"/>
      <c r="J5" s="520"/>
    </row>
    <row r="6" ht="14.25"/>
    <row r="7" ht="14.25"/>
    <row r="8" spans="2:7" ht="25.5" customHeight="1">
      <c r="B8" s="515" t="s">
        <v>93</v>
      </c>
      <c r="C8" s="515"/>
      <c r="D8" s="515"/>
      <c r="E8" s="515"/>
      <c r="F8" s="516">
        <v>52500000</v>
      </c>
      <c r="G8" s="517"/>
    </row>
    <row r="9" spans="2:7" s="22" customFormat="1" ht="25.5" customHeight="1">
      <c r="B9" s="515" t="s">
        <v>94</v>
      </c>
      <c r="C9" s="515"/>
      <c r="D9" s="515"/>
      <c r="E9" s="515"/>
      <c r="F9" s="518">
        <f>ROUNDDOWN(F8*0.01,0)</f>
        <v>525000</v>
      </c>
      <c r="G9" s="518"/>
    </row>
    <row r="10" spans="2:7" s="22" customFormat="1" ht="14.25">
      <c r="B10" s="23"/>
      <c r="C10" s="23"/>
      <c r="D10" s="23"/>
      <c r="E10" s="23"/>
      <c r="F10" s="23"/>
      <c r="G10" s="23"/>
    </row>
    <row r="11" spans="2:7" s="22" customFormat="1" ht="18" thickBot="1">
      <c r="B11" s="24" t="s">
        <v>75</v>
      </c>
      <c r="C11" s="23"/>
      <c r="D11" s="23"/>
      <c r="E11" s="23"/>
      <c r="F11" s="23"/>
      <c r="G11" s="24" t="s">
        <v>76</v>
      </c>
    </row>
    <row r="12" spans="2:10" s="22" customFormat="1" ht="28.5">
      <c r="B12" s="25" t="s">
        <v>77</v>
      </c>
      <c r="C12" s="26" t="s">
        <v>95</v>
      </c>
      <c r="D12" s="152" t="s">
        <v>412</v>
      </c>
      <c r="E12" s="153" t="s">
        <v>409</v>
      </c>
      <c r="F12" s="23"/>
      <c r="G12" s="25" t="s">
        <v>78</v>
      </c>
      <c r="H12" s="26" t="s">
        <v>79</v>
      </c>
      <c r="I12" s="152" t="s">
        <v>412</v>
      </c>
      <c r="J12" s="153" t="s">
        <v>409</v>
      </c>
    </row>
    <row r="13" spans="2:19" s="22" customFormat="1" ht="23.25" customHeight="1">
      <c r="B13" s="27" t="s">
        <v>80</v>
      </c>
      <c r="C13" s="28" t="s">
        <v>96</v>
      </c>
      <c r="D13" s="29">
        <v>315000</v>
      </c>
      <c r="E13" s="30">
        <v>446250</v>
      </c>
      <c r="F13" s="23"/>
      <c r="G13" s="31" t="s">
        <v>81</v>
      </c>
      <c r="H13" s="28" t="s">
        <v>82</v>
      </c>
      <c r="I13" s="29">
        <v>1200000</v>
      </c>
      <c r="J13" s="30">
        <v>1800000</v>
      </c>
      <c r="P13" s="22">
        <v>300000</v>
      </c>
      <c r="Q13" s="22">
        <v>425000</v>
      </c>
      <c r="R13" s="22">
        <f aca="true" t="shared" si="0" ref="R13:S15">+P13*1.05</f>
        <v>315000</v>
      </c>
      <c r="S13" s="22">
        <f t="shared" si="0"/>
        <v>446250</v>
      </c>
    </row>
    <row r="14" spans="2:19" s="22" customFormat="1" ht="23.25" customHeight="1">
      <c r="B14" s="27" t="s">
        <v>80</v>
      </c>
      <c r="C14" s="28" t="s">
        <v>97</v>
      </c>
      <c r="D14" s="29">
        <v>2856000</v>
      </c>
      <c r="E14" s="30">
        <v>3696000</v>
      </c>
      <c r="F14" s="23"/>
      <c r="G14" s="31" t="s">
        <v>83</v>
      </c>
      <c r="H14" s="28" t="s">
        <v>84</v>
      </c>
      <c r="I14" s="29">
        <v>700000</v>
      </c>
      <c r="J14" s="30">
        <v>800000</v>
      </c>
      <c r="P14" s="22">
        <v>2720000</v>
      </c>
      <c r="Q14" s="22">
        <v>3520000</v>
      </c>
      <c r="R14" s="22">
        <f t="shared" si="0"/>
        <v>2856000</v>
      </c>
      <c r="S14" s="22">
        <f t="shared" si="0"/>
        <v>3696000</v>
      </c>
    </row>
    <row r="15" spans="2:19" s="22" customFormat="1" ht="23.25" customHeight="1">
      <c r="B15" s="27" t="s">
        <v>80</v>
      </c>
      <c r="C15" s="28" t="s">
        <v>98</v>
      </c>
      <c r="D15" s="29">
        <v>1911000</v>
      </c>
      <c r="E15" s="30">
        <v>2511600</v>
      </c>
      <c r="F15" s="23"/>
      <c r="G15" s="31" t="s">
        <v>85</v>
      </c>
      <c r="H15" s="28" t="s">
        <v>82</v>
      </c>
      <c r="I15" s="29">
        <v>30000</v>
      </c>
      <c r="J15" s="30">
        <v>36000</v>
      </c>
      <c r="P15" s="22">
        <v>1820000</v>
      </c>
      <c r="Q15" s="22">
        <v>2392000</v>
      </c>
      <c r="R15" s="22">
        <f t="shared" si="0"/>
        <v>1911000</v>
      </c>
      <c r="S15" s="22">
        <f t="shared" si="0"/>
        <v>2511600</v>
      </c>
    </row>
    <row r="16" spans="2:10" s="22" customFormat="1" ht="23.25" customHeight="1">
      <c r="B16" s="27"/>
      <c r="C16" s="28"/>
      <c r="D16" s="29"/>
      <c r="E16" s="30"/>
      <c r="F16" s="23"/>
      <c r="G16" s="31"/>
      <c r="H16" s="28"/>
      <c r="I16" s="29"/>
      <c r="J16" s="30"/>
    </row>
    <row r="17" spans="2:19" s="22" customFormat="1" ht="23.25" customHeight="1">
      <c r="B17" s="27" t="s">
        <v>99</v>
      </c>
      <c r="C17" s="28" t="s">
        <v>100</v>
      </c>
      <c r="D17" s="29">
        <v>999600</v>
      </c>
      <c r="E17" s="30">
        <v>1249500</v>
      </c>
      <c r="F17" s="23"/>
      <c r="G17" s="31"/>
      <c r="H17" s="28"/>
      <c r="I17" s="29"/>
      <c r="J17" s="30"/>
      <c r="P17" s="22">
        <v>952000</v>
      </c>
      <c r="Q17" s="22">
        <v>1190000</v>
      </c>
      <c r="R17" s="22">
        <f>+P17*1.05</f>
        <v>999600</v>
      </c>
      <c r="S17" s="22">
        <f>+Q17*1.05</f>
        <v>1249500</v>
      </c>
    </row>
    <row r="18" spans="2:19" s="22" customFormat="1" ht="23.25" customHeight="1">
      <c r="B18" s="27" t="s">
        <v>99</v>
      </c>
      <c r="C18" s="28" t="s">
        <v>101</v>
      </c>
      <c r="D18" s="29">
        <v>1478400</v>
      </c>
      <c r="E18" s="30">
        <v>1963500</v>
      </c>
      <c r="F18" s="23"/>
      <c r="G18" s="31"/>
      <c r="H18" s="28"/>
      <c r="I18" s="29"/>
      <c r="J18" s="30"/>
      <c r="P18" s="22">
        <v>1408000</v>
      </c>
      <c r="Q18" s="22">
        <v>1870000</v>
      </c>
      <c r="R18" s="22">
        <f>+P18*1.05</f>
        <v>1478400</v>
      </c>
      <c r="S18" s="22">
        <f>+Q18*1.05</f>
        <v>1963500</v>
      </c>
    </row>
    <row r="19" spans="2:10" s="22" customFormat="1" ht="23.25" customHeight="1">
      <c r="B19" s="27"/>
      <c r="C19" s="28"/>
      <c r="D19" s="29"/>
      <c r="E19" s="30"/>
      <c r="F19" s="23"/>
      <c r="G19" s="31"/>
      <c r="H19" s="28"/>
      <c r="I19" s="29"/>
      <c r="J19" s="30"/>
    </row>
    <row r="20" spans="2:19" s="22" customFormat="1" ht="23.25" customHeight="1">
      <c r="B20" s="27" t="s">
        <v>102</v>
      </c>
      <c r="C20" s="28" t="s">
        <v>103</v>
      </c>
      <c r="D20" s="29">
        <v>1102500</v>
      </c>
      <c r="E20" s="30">
        <v>1417500</v>
      </c>
      <c r="F20" s="23"/>
      <c r="G20" s="31"/>
      <c r="H20" s="28"/>
      <c r="I20" s="29"/>
      <c r="J20" s="30"/>
      <c r="P20" s="22">
        <v>1050000</v>
      </c>
      <c r="Q20" s="22">
        <v>1350000</v>
      </c>
      <c r="R20" s="22">
        <f>+P20*1.05</f>
        <v>1102500</v>
      </c>
      <c r="S20" s="22">
        <f>+Q20*1.05</f>
        <v>1417500</v>
      </c>
    </row>
    <row r="21" spans="2:19" s="22" customFormat="1" ht="23.25" customHeight="1">
      <c r="B21" s="27" t="s">
        <v>102</v>
      </c>
      <c r="C21" s="28" t="s">
        <v>104</v>
      </c>
      <c r="D21" s="29">
        <v>588000</v>
      </c>
      <c r="E21" s="30">
        <v>756000</v>
      </c>
      <c r="F21" s="23"/>
      <c r="G21" s="31"/>
      <c r="H21" s="28"/>
      <c r="I21" s="29"/>
      <c r="J21" s="30"/>
      <c r="P21" s="22">
        <v>560000</v>
      </c>
      <c r="Q21" s="22">
        <v>720000</v>
      </c>
      <c r="R21" s="22">
        <f>+P21*1.05</f>
        <v>588000</v>
      </c>
      <c r="S21" s="22">
        <f>+Q21*1.05</f>
        <v>756000</v>
      </c>
    </row>
    <row r="22" spans="2:10" s="22" customFormat="1" ht="23.25" customHeight="1">
      <c r="B22" s="27"/>
      <c r="C22" s="28"/>
      <c r="D22" s="29"/>
      <c r="E22" s="30"/>
      <c r="F22" s="23"/>
      <c r="G22" s="31"/>
      <c r="H22" s="28"/>
      <c r="I22" s="29"/>
      <c r="J22" s="30"/>
    </row>
    <row r="23" spans="2:10" s="22" customFormat="1" ht="23.25" customHeight="1">
      <c r="B23" s="27"/>
      <c r="C23" s="28"/>
      <c r="D23" s="29"/>
      <c r="E23" s="30"/>
      <c r="F23" s="23"/>
      <c r="G23" s="31"/>
      <c r="H23" s="28"/>
      <c r="I23" s="29"/>
      <c r="J23" s="30"/>
    </row>
    <row r="24" spans="2:10" s="22" customFormat="1" ht="23.25" customHeight="1">
      <c r="B24" s="27"/>
      <c r="C24" s="28"/>
      <c r="D24" s="29"/>
      <c r="E24" s="30"/>
      <c r="F24" s="23"/>
      <c r="G24" s="31"/>
      <c r="H24" s="28"/>
      <c r="I24" s="29"/>
      <c r="J24" s="30"/>
    </row>
    <row r="25" spans="2:10" s="22" customFormat="1" ht="23.25" customHeight="1">
      <c r="B25" s="27"/>
      <c r="C25" s="28"/>
      <c r="D25" s="29"/>
      <c r="E25" s="30"/>
      <c r="F25" s="23"/>
      <c r="G25" s="31"/>
      <c r="H25" s="28"/>
      <c r="I25" s="29"/>
      <c r="J25" s="30"/>
    </row>
    <row r="26" spans="2:10" s="22" customFormat="1" ht="23.25" customHeight="1">
      <c r="B26" s="27"/>
      <c r="C26" s="28"/>
      <c r="D26" s="29"/>
      <c r="E26" s="30"/>
      <c r="F26" s="23"/>
      <c r="G26" s="31"/>
      <c r="H26" s="28"/>
      <c r="I26" s="29"/>
      <c r="J26" s="30"/>
    </row>
    <row r="27" spans="2:10" s="22" customFormat="1" ht="23.25" customHeight="1">
      <c r="B27" s="27"/>
      <c r="C27" s="28"/>
      <c r="D27" s="29"/>
      <c r="E27" s="30"/>
      <c r="F27" s="23"/>
      <c r="G27" s="31"/>
      <c r="H27" s="28"/>
      <c r="I27" s="29"/>
      <c r="J27" s="30"/>
    </row>
    <row r="28" spans="2:10" s="22" customFormat="1" ht="23.25" customHeight="1">
      <c r="B28" s="27"/>
      <c r="C28" s="28"/>
      <c r="D28" s="29"/>
      <c r="E28" s="30"/>
      <c r="F28" s="23"/>
      <c r="G28" s="31"/>
      <c r="H28" s="28"/>
      <c r="I28" s="29"/>
      <c r="J28" s="30"/>
    </row>
    <row r="29" spans="2:10" s="22" customFormat="1" ht="23.25" customHeight="1">
      <c r="B29" s="27"/>
      <c r="C29" s="28"/>
      <c r="D29" s="29"/>
      <c r="E29" s="30"/>
      <c r="F29" s="23"/>
      <c r="G29" s="31"/>
      <c r="H29" s="28"/>
      <c r="I29" s="29"/>
      <c r="J29" s="30"/>
    </row>
    <row r="30" spans="2:10" s="22" customFormat="1" ht="23.25" customHeight="1">
      <c r="B30" s="27"/>
      <c r="C30" s="28"/>
      <c r="D30" s="29"/>
      <c r="E30" s="30"/>
      <c r="F30" s="23"/>
      <c r="G30" s="31"/>
      <c r="H30" s="28"/>
      <c r="I30" s="29"/>
      <c r="J30" s="30"/>
    </row>
    <row r="31" spans="2:10" s="22" customFormat="1" ht="23.25" customHeight="1">
      <c r="B31" s="27"/>
      <c r="C31" s="28"/>
      <c r="D31" s="29"/>
      <c r="E31" s="30"/>
      <c r="F31" s="23"/>
      <c r="G31" s="31"/>
      <c r="H31" s="28"/>
      <c r="I31" s="29"/>
      <c r="J31" s="30"/>
    </row>
    <row r="32" spans="2:10" s="22" customFormat="1" ht="23.25" customHeight="1">
      <c r="B32" s="27"/>
      <c r="C32" s="28"/>
      <c r="D32" s="29"/>
      <c r="E32" s="30"/>
      <c r="F32" s="23"/>
      <c r="G32" s="31"/>
      <c r="H32" s="28"/>
      <c r="I32" s="29"/>
      <c r="J32" s="30"/>
    </row>
    <row r="33" spans="2:10" s="22" customFormat="1" ht="23.25" customHeight="1">
      <c r="B33" s="27"/>
      <c r="C33" s="28"/>
      <c r="D33" s="29"/>
      <c r="E33" s="30"/>
      <c r="F33" s="23"/>
      <c r="G33" s="31"/>
      <c r="H33" s="28"/>
      <c r="I33" s="29"/>
      <c r="J33" s="30"/>
    </row>
    <row r="34" spans="2:10" s="22" customFormat="1" ht="23.25" customHeight="1">
      <c r="B34" s="513" t="s">
        <v>88</v>
      </c>
      <c r="C34" s="514"/>
      <c r="D34" s="32">
        <f>SUM(D13:D33)</f>
        <v>9250500</v>
      </c>
      <c r="E34" s="33">
        <f>SUM(E13:E33)</f>
        <v>12040350</v>
      </c>
      <c r="F34" s="34"/>
      <c r="G34" s="513" t="s">
        <v>88</v>
      </c>
      <c r="H34" s="514"/>
      <c r="I34" s="32">
        <f>SUM(I13:I33)</f>
        <v>1930000</v>
      </c>
      <c r="J34" s="33">
        <f>SUM(J13:J33)</f>
        <v>2636000</v>
      </c>
    </row>
    <row r="35" spans="2:10" ht="23.25" customHeight="1" thickBot="1">
      <c r="B35" s="511" t="s">
        <v>89</v>
      </c>
      <c r="C35" s="512"/>
      <c r="D35" s="512"/>
      <c r="E35" s="35">
        <f>+E34-D34</f>
        <v>2789850</v>
      </c>
      <c r="G35" s="511" t="s">
        <v>105</v>
      </c>
      <c r="H35" s="512"/>
      <c r="I35" s="512"/>
      <c r="J35" s="35">
        <f>+J34-I34</f>
        <v>706000</v>
      </c>
    </row>
    <row r="36" ht="15" thickBot="1"/>
    <row r="37" spans="2:10" ht="23.25" customHeight="1" thickBot="1">
      <c r="B37" s="525" t="s">
        <v>106</v>
      </c>
      <c r="C37" s="526"/>
      <c r="D37" s="527" t="str">
        <f>IF(E35&gt;$F$8*0.01,"単品スライド対象","単品スライド対象外")</f>
        <v>単品スライド対象</v>
      </c>
      <c r="E37" s="528"/>
      <c r="G37" s="525" t="s">
        <v>106</v>
      </c>
      <c r="H37" s="526"/>
      <c r="I37" s="527" t="str">
        <f>IF(J35&gt;$F$8*0.01,"単品スライド対象","単品スライド対象外")</f>
        <v>単品スライド対象</v>
      </c>
      <c r="J37" s="528"/>
    </row>
    <row r="39" ht="14.25">
      <c r="B39" s="158" t="s">
        <v>420</v>
      </c>
    </row>
    <row r="41" ht="14.25">
      <c r="B41" s="21" t="s">
        <v>90</v>
      </c>
    </row>
    <row r="42" ht="14.25">
      <c r="D42" s="21" t="s">
        <v>91</v>
      </c>
    </row>
    <row r="44" ht="15" thickBot="1"/>
    <row r="45" spans="2:5" ht="26.25" customHeight="1">
      <c r="B45" s="529" t="s">
        <v>92</v>
      </c>
      <c r="C45" s="530"/>
      <c r="D45" s="530"/>
      <c r="E45" s="36">
        <f>IF((IF(E35&gt;F8*0.01,E35,0)+IF(J35&gt;F8*0.01,J35,0))&lt;F8*0.01,0,(IF(E35&gt;F8*0.01,E35,0)+IF(J35&gt;F8*0.01,J35,0)))</f>
        <v>3495850</v>
      </c>
    </row>
    <row r="46" spans="2:5" ht="26.25" customHeight="1">
      <c r="B46" s="521" t="s">
        <v>107</v>
      </c>
      <c r="C46" s="522"/>
      <c r="D46" s="522"/>
      <c r="E46" s="37">
        <f>ROUNDDOWN(F8*0.01,0)</f>
        <v>525000</v>
      </c>
    </row>
    <row r="47" spans="2:5" ht="26.25" customHeight="1" thickBot="1">
      <c r="B47" s="523" t="s">
        <v>108</v>
      </c>
      <c r="C47" s="524"/>
      <c r="D47" s="524"/>
      <c r="E47" s="38">
        <f>ROUNDDOWN(E45-E46,-4)</f>
        <v>2970000</v>
      </c>
    </row>
    <row r="49" ht="14.25">
      <c r="B49" s="158" t="s">
        <v>421</v>
      </c>
    </row>
  </sheetData>
  <sheetProtection insertRows="0"/>
  <mergeCells count="17">
    <mergeCell ref="B3:C3"/>
    <mergeCell ref="B4:J5"/>
    <mergeCell ref="B8:E8"/>
    <mergeCell ref="B46:D46"/>
    <mergeCell ref="B47:D47"/>
    <mergeCell ref="G37:H37"/>
    <mergeCell ref="I37:J37"/>
    <mergeCell ref="D37:E37"/>
    <mergeCell ref="B37:C37"/>
    <mergeCell ref="B45:D45"/>
    <mergeCell ref="B35:D35"/>
    <mergeCell ref="G34:H34"/>
    <mergeCell ref="G35:I35"/>
    <mergeCell ref="B9:E9"/>
    <mergeCell ref="F8:G8"/>
    <mergeCell ref="F9:G9"/>
    <mergeCell ref="B34:C34"/>
  </mergeCells>
  <dataValidations count="3">
    <dataValidation type="list" allowBlank="1" showInputMessage="1" showErrorMessage="1" sqref="H13:H33">
      <formula1>"ガソリン,軽油,混合油,重油,灯油"</formula1>
    </dataValidation>
    <dataValidation type="list" allowBlank="1" showInputMessage="1" showErrorMessage="1" sqref="G13:G33">
      <formula1>"証明がされた数量V１,証明がなされなかった数量V2,設計数量外の数量V3"</formula1>
    </dataValidation>
    <dataValidation type="list" allowBlank="1" showInputMessage="1" showErrorMessage="1" sqref="B3:C3">
      <formula1>"様式1-2(単品スライド増額)概算金額算定用,様式6-2(単品スライド増額)協議用"</formula1>
    </dataValidation>
  </dataValidations>
  <printOptions horizontalCentered="1"/>
  <pageMargins left="0.5905511811023623" right="0.32" top="1.02" bottom="0.3937007874015748" header="0.5905511811023623" footer="0.1968503937007874"/>
  <pageSetup fitToHeight="1" fitToWidth="1" horizontalDpi="600" verticalDpi="600" orientation="portrait" paperSize="9" scale="66" r:id="rId3"/>
  <legacyDrawing r:id="rId2"/>
</worksheet>
</file>

<file path=xl/worksheets/sheet7.xml><?xml version="1.0" encoding="utf-8"?>
<worksheet xmlns="http://schemas.openxmlformats.org/spreadsheetml/2006/main" xmlns:r="http://schemas.openxmlformats.org/officeDocument/2006/relationships">
  <sheetPr>
    <tabColor indexed="41"/>
    <pageSetUpPr fitToPage="1"/>
  </sheetPr>
  <dimension ref="A3:M43"/>
  <sheetViews>
    <sheetView view="pageBreakPreview" zoomScale="80" zoomScaleNormal="80" zoomScaleSheetLayoutView="80" zoomScalePageLayoutView="0" workbookViewId="0" topLeftCell="A1">
      <selection activeCell="B2" sqref="B2"/>
    </sheetView>
  </sheetViews>
  <sheetFormatPr defaultColWidth="9.00390625" defaultRowHeight="13.5"/>
  <cols>
    <col min="1" max="1" width="5.625" style="39" customWidth="1"/>
    <col min="2" max="2" width="17.125" style="39" customWidth="1"/>
    <col min="3" max="3" width="12.625" style="39" customWidth="1"/>
    <col min="4" max="4" width="6.50390625" style="39" customWidth="1"/>
    <col min="5" max="13" width="10.625" style="39" customWidth="1"/>
    <col min="14" max="14" width="3.625" style="39" customWidth="1"/>
    <col min="15" max="28" width="10.625" style="39" customWidth="1"/>
    <col min="29" max="16384" width="9.00390625" style="39" customWidth="1"/>
  </cols>
  <sheetData>
    <row r="1" ht="14.25"/>
    <row r="2" ht="14.25"/>
    <row r="3" spans="2:4" ht="17.25">
      <c r="B3" s="519" t="s">
        <v>619</v>
      </c>
      <c r="C3" s="519"/>
      <c r="D3" s="519"/>
    </row>
    <row r="4" ht="14.25"/>
    <row r="5" ht="14.25"/>
    <row r="6" spans="2:10" s="41" customFormat="1" ht="25.5">
      <c r="B6" s="40" t="s">
        <v>109</v>
      </c>
      <c r="C6" s="40"/>
      <c r="D6" s="40"/>
      <c r="E6" s="40"/>
      <c r="F6" s="40"/>
      <c r="G6" s="40"/>
      <c r="H6" s="40"/>
      <c r="I6" s="40"/>
      <c r="J6" s="40"/>
    </row>
    <row r="7" s="41" customFormat="1" ht="14.25" customHeight="1">
      <c r="G7" s="42"/>
    </row>
    <row r="8" spans="7:9" s="41" customFormat="1" ht="14.25" customHeight="1">
      <c r="G8" s="43"/>
      <c r="H8" s="43"/>
      <c r="I8" s="43"/>
    </row>
    <row r="9" s="41" customFormat="1" ht="15" thickBot="1"/>
    <row r="10" spans="2:13" s="41" customFormat="1" ht="30.75" customHeight="1" thickBot="1">
      <c r="B10" s="44" t="s">
        <v>77</v>
      </c>
      <c r="C10" s="45" t="s">
        <v>110</v>
      </c>
      <c r="D10" s="45" t="s">
        <v>111</v>
      </c>
      <c r="E10" s="45" t="s">
        <v>397</v>
      </c>
      <c r="F10" s="149" t="s">
        <v>402</v>
      </c>
      <c r="G10" s="150" t="s">
        <v>403</v>
      </c>
      <c r="H10" s="149" t="s">
        <v>404</v>
      </c>
      <c r="I10" s="149" t="s">
        <v>405</v>
      </c>
      <c r="J10" s="45" t="s">
        <v>113</v>
      </c>
      <c r="K10" s="45" t="s">
        <v>114</v>
      </c>
      <c r="L10" s="46" t="s">
        <v>115</v>
      </c>
      <c r="M10" s="47" t="s">
        <v>116</v>
      </c>
    </row>
    <row r="11" spans="2:13" s="41" customFormat="1" ht="25.5" customHeight="1" thickTop="1">
      <c r="B11" s="48" t="s">
        <v>80</v>
      </c>
      <c r="C11" s="49" t="s">
        <v>126</v>
      </c>
      <c r="D11" s="50" t="s">
        <v>127</v>
      </c>
      <c r="E11" s="51">
        <v>5</v>
      </c>
      <c r="F11" s="52">
        <v>60000</v>
      </c>
      <c r="G11" s="52">
        <f>+F11*E11</f>
        <v>300000</v>
      </c>
      <c r="H11" s="52">
        <v>85000</v>
      </c>
      <c r="I11" s="52">
        <f>+H11*E11</f>
        <v>425000</v>
      </c>
      <c r="J11" s="53" t="s">
        <v>117</v>
      </c>
      <c r="K11" s="54">
        <v>39520</v>
      </c>
      <c r="L11" s="55">
        <f>+I11-G11</f>
        <v>125000</v>
      </c>
      <c r="M11" s="56"/>
    </row>
    <row r="12" spans="2:13" s="41" customFormat="1" ht="25.5" customHeight="1">
      <c r="B12" s="57" t="s">
        <v>80</v>
      </c>
      <c r="C12" s="58" t="s">
        <v>97</v>
      </c>
      <c r="D12" s="59" t="s">
        <v>128</v>
      </c>
      <c r="E12" s="60">
        <v>40</v>
      </c>
      <c r="F12" s="61">
        <v>68000</v>
      </c>
      <c r="G12" s="61">
        <f aca="true" t="shared" si="0" ref="G12:G19">+F12*E12</f>
        <v>2720000</v>
      </c>
      <c r="H12" s="61">
        <v>88000</v>
      </c>
      <c r="I12" s="61">
        <f aca="true" t="shared" si="1" ref="I12:I19">+H12*E12</f>
        <v>3520000</v>
      </c>
      <c r="J12" s="62" t="s">
        <v>117</v>
      </c>
      <c r="K12" s="63">
        <v>39520</v>
      </c>
      <c r="L12" s="64">
        <f aca="true" t="shared" si="2" ref="L12:L19">+I12-G12</f>
        <v>800000</v>
      </c>
      <c r="M12" s="65"/>
    </row>
    <row r="13" spans="2:13" s="41" customFormat="1" ht="25.5" customHeight="1">
      <c r="B13" s="57" t="s">
        <v>80</v>
      </c>
      <c r="C13" s="58" t="s">
        <v>98</v>
      </c>
      <c r="D13" s="59" t="s">
        <v>128</v>
      </c>
      <c r="E13" s="60">
        <v>26</v>
      </c>
      <c r="F13" s="61">
        <v>70000</v>
      </c>
      <c r="G13" s="61">
        <f t="shared" si="0"/>
        <v>1820000</v>
      </c>
      <c r="H13" s="61">
        <v>92000</v>
      </c>
      <c r="I13" s="61">
        <f t="shared" si="1"/>
        <v>2392000</v>
      </c>
      <c r="J13" s="62" t="s">
        <v>117</v>
      </c>
      <c r="K13" s="63">
        <v>39520</v>
      </c>
      <c r="L13" s="64">
        <f t="shared" si="2"/>
        <v>572000</v>
      </c>
      <c r="M13" s="65"/>
    </row>
    <row r="14" spans="2:13" s="41" customFormat="1" ht="25.5" customHeight="1">
      <c r="B14" s="57"/>
      <c r="C14" s="58"/>
      <c r="D14" s="59"/>
      <c r="E14" s="60"/>
      <c r="F14" s="61"/>
      <c r="G14" s="61"/>
      <c r="H14" s="61"/>
      <c r="I14" s="61"/>
      <c r="J14" s="62"/>
      <c r="K14" s="63"/>
      <c r="L14" s="64"/>
      <c r="M14" s="65"/>
    </row>
    <row r="15" spans="2:13" s="41" customFormat="1" ht="25.5" customHeight="1">
      <c r="B15" s="57" t="s">
        <v>118</v>
      </c>
      <c r="C15" s="58" t="s">
        <v>86</v>
      </c>
      <c r="D15" s="59" t="s">
        <v>129</v>
      </c>
      <c r="E15" s="60">
        <v>14</v>
      </c>
      <c r="F15" s="61">
        <v>68000</v>
      </c>
      <c r="G15" s="61">
        <f t="shared" si="0"/>
        <v>952000</v>
      </c>
      <c r="H15" s="61">
        <v>85000</v>
      </c>
      <c r="I15" s="61">
        <f t="shared" si="1"/>
        <v>1190000</v>
      </c>
      <c r="J15" s="62" t="s">
        <v>117</v>
      </c>
      <c r="K15" s="63">
        <v>39602</v>
      </c>
      <c r="L15" s="64">
        <f t="shared" si="2"/>
        <v>238000</v>
      </c>
      <c r="M15" s="65" t="s">
        <v>119</v>
      </c>
    </row>
    <row r="16" spans="2:13" s="41" customFormat="1" ht="25.5" customHeight="1">
      <c r="B16" s="57" t="s">
        <v>118</v>
      </c>
      <c r="C16" s="58" t="s">
        <v>87</v>
      </c>
      <c r="D16" s="59" t="s">
        <v>129</v>
      </c>
      <c r="E16" s="60">
        <v>22</v>
      </c>
      <c r="F16" s="61">
        <v>64000</v>
      </c>
      <c r="G16" s="61">
        <f t="shared" si="0"/>
        <v>1408000</v>
      </c>
      <c r="H16" s="61">
        <v>85000</v>
      </c>
      <c r="I16" s="61">
        <f t="shared" si="1"/>
        <v>1870000</v>
      </c>
      <c r="J16" s="62" t="s">
        <v>117</v>
      </c>
      <c r="K16" s="63">
        <v>39602</v>
      </c>
      <c r="L16" s="64">
        <f t="shared" si="2"/>
        <v>462000</v>
      </c>
      <c r="M16" s="65" t="s">
        <v>119</v>
      </c>
    </row>
    <row r="17" spans="2:13" s="41" customFormat="1" ht="25.5" customHeight="1">
      <c r="B17" s="57"/>
      <c r="C17" s="58"/>
      <c r="D17" s="59"/>
      <c r="E17" s="60"/>
      <c r="F17" s="61"/>
      <c r="G17" s="61"/>
      <c r="H17" s="61"/>
      <c r="I17" s="61"/>
      <c r="J17" s="62"/>
      <c r="K17" s="63"/>
      <c r="L17" s="64"/>
      <c r="M17" s="65"/>
    </row>
    <row r="18" spans="2:13" s="41" customFormat="1" ht="25.5" customHeight="1">
      <c r="B18" s="57" t="s">
        <v>120</v>
      </c>
      <c r="C18" s="58" t="s">
        <v>121</v>
      </c>
      <c r="D18" s="59" t="s">
        <v>130</v>
      </c>
      <c r="E18" s="60">
        <v>15</v>
      </c>
      <c r="F18" s="61">
        <v>70000</v>
      </c>
      <c r="G18" s="61">
        <f t="shared" si="0"/>
        <v>1050000</v>
      </c>
      <c r="H18" s="61">
        <v>90000</v>
      </c>
      <c r="I18" s="61">
        <f t="shared" si="1"/>
        <v>1350000</v>
      </c>
      <c r="J18" s="62" t="s">
        <v>122</v>
      </c>
      <c r="K18" s="63">
        <v>39542</v>
      </c>
      <c r="L18" s="64">
        <f t="shared" si="2"/>
        <v>300000</v>
      </c>
      <c r="M18" s="65"/>
    </row>
    <row r="19" spans="2:13" s="41" customFormat="1" ht="25.5" customHeight="1">
      <c r="B19" s="57" t="s">
        <v>120</v>
      </c>
      <c r="C19" s="58" t="s">
        <v>123</v>
      </c>
      <c r="D19" s="59" t="s">
        <v>130</v>
      </c>
      <c r="E19" s="60">
        <v>8</v>
      </c>
      <c r="F19" s="61">
        <v>70000</v>
      </c>
      <c r="G19" s="61">
        <f t="shared" si="0"/>
        <v>560000</v>
      </c>
      <c r="H19" s="61">
        <v>90000</v>
      </c>
      <c r="I19" s="61">
        <f t="shared" si="1"/>
        <v>720000</v>
      </c>
      <c r="J19" s="62" t="s">
        <v>122</v>
      </c>
      <c r="K19" s="63">
        <v>39542</v>
      </c>
      <c r="L19" s="64">
        <f t="shared" si="2"/>
        <v>160000</v>
      </c>
      <c r="M19" s="65"/>
    </row>
    <row r="20" spans="2:13" s="41" customFormat="1" ht="25.5" customHeight="1">
      <c r="B20" s="57"/>
      <c r="C20" s="58"/>
      <c r="D20" s="59"/>
      <c r="E20" s="60"/>
      <c r="F20" s="61"/>
      <c r="G20" s="61"/>
      <c r="H20" s="61"/>
      <c r="I20" s="61"/>
      <c r="J20" s="62"/>
      <c r="K20" s="62"/>
      <c r="L20" s="64"/>
      <c r="M20" s="65"/>
    </row>
    <row r="21" spans="2:13" s="41" customFormat="1" ht="25.5" customHeight="1">
      <c r="B21" s="57"/>
      <c r="C21" s="58"/>
      <c r="D21" s="59"/>
      <c r="E21" s="60"/>
      <c r="F21" s="61"/>
      <c r="G21" s="61"/>
      <c r="H21" s="61"/>
      <c r="I21" s="61"/>
      <c r="J21" s="62"/>
      <c r="K21" s="62"/>
      <c r="L21" s="64"/>
      <c r="M21" s="65"/>
    </row>
    <row r="22" spans="2:13" s="41" customFormat="1" ht="25.5" customHeight="1">
      <c r="B22" s="57"/>
      <c r="C22" s="58"/>
      <c r="D22" s="59"/>
      <c r="E22" s="60"/>
      <c r="F22" s="61"/>
      <c r="G22" s="61"/>
      <c r="H22" s="61"/>
      <c r="I22" s="61"/>
      <c r="J22" s="62"/>
      <c r="K22" s="62"/>
      <c r="L22" s="64"/>
      <c r="M22" s="65"/>
    </row>
    <row r="23" spans="2:13" s="41" customFormat="1" ht="25.5" customHeight="1">
      <c r="B23" s="57"/>
      <c r="C23" s="58"/>
      <c r="D23" s="59"/>
      <c r="E23" s="60"/>
      <c r="F23" s="61"/>
      <c r="G23" s="61"/>
      <c r="H23" s="61"/>
      <c r="I23" s="61"/>
      <c r="J23" s="62"/>
      <c r="K23" s="62"/>
      <c r="L23" s="64"/>
      <c r="M23" s="65"/>
    </row>
    <row r="24" spans="2:13" s="41" customFormat="1" ht="25.5" customHeight="1">
      <c r="B24" s="57"/>
      <c r="C24" s="58"/>
      <c r="D24" s="59"/>
      <c r="E24" s="60"/>
      <c r="F24" s="61"/>
      <c r="G24" s="61"/>
      <c r="H24" s="61"/>
      <c r="I24" s="61"/>
      <c r="J24" s="62"/>
      <c r="K24" s="62"/>
      <c r="L24" s="64"/>
      <c r="M24" s="65"/>
    </row>
    <row r="25" spans="2:13" s="41" customFormat="1" ht="25.5" customHeight="1">
      <c r="B25" s="57"/>
      <c r="C25" s="58"/>
      <c r="D25" s="59"/>
      <c r="E25" s="60"/>
      <c r="F25" s="61"/>
      <c r="G25" s="61"/>
      <c r="H25" s="61"/>
      <c r="I25" s="61"/>
      <c r="J25" s="62"/>
      <c r="K25" s="62"/>
      <c r="L25" s="64"/>
      <c r="M25" s="65"/>
    </row>
    <row r="26" spans="2:13" s="41" customFormat="1" ht="25.5" customHeight="1">
      <c r="B26" s="57"/>
      <c r="C26" s="58"/>
      <c r="D26" s="59"/>
      <c r="E26" s="60"/>
      <c r="F26" s="61"/>
      <c r="G26" s="61"/>
      <c r="H26" s="61"/>
      <c r="I26" s="61"/>
      <c r="J26" s="62"/>
      <c r="K26" s="62"/>
      <c r="L26" s="64"/>
      <c r="M26" s="65"/>
    </row>
    <row r="27" spans="2:13" s="41" customFormat="1" ht="25.5" customHeight="1">
      <c r="B27" s="57"/>
      <c r="C27" s="58"/>
      <c r="D27" s="59"/>
      <c r="E27" s="60"/>
      <c r="F27" s="61"/>
      <c r="G27" s="61"/>
      <c r="H27" s="61"/>
      <c r="I27" s="61"/>
      <c r="J27" s="62"/>
      <c r="K27" s="62"/>
      <c r="L27" s="64"/>
      <c r="M27" s="65"/>
    </row>
    <row r="28" spans="2:13" s="41" customFormat="1" ht="25.5" customHeight="1">
      <c r="B28" s="57"/>
      <c r="C28" s="58"/>
      <c r="D28" s="59"/>
      <c r="E28" s="60"/>
      <c r="F28" s="61"/>
      <c r="G28" s="61"/>
      <c r="H28" s="61"/>
      <c r="I28" s="61"/>
      <c r="J28" s="62"/>
      <c r="K28" s="62"/>
      <c r="L28" s="64"/>
      <c r="M28" s="65"/>
    </row>
    <row r="29" spans="2:13" s="41" customFormat="1" ht="25.5" customHeight="1">
      <c r="B29" s="57"/>
      <c r="C29" s="58"/>
      <c r="D29" s="59"/>
      <c r="E29" s="60"/>
      <c r="F29" s="61"/>
      <c r="G29" s="61"/>
      <c r="H29" s="61"/>
      <c r="I29" s="61"/>
      <c r="J29" s="62"/>
      <c r="K29" s="62"/>
      <c r="L29" s="64"/>
      <c r="M29" s="65"/>
    </row>
    <row r="30" spans="2:13" s="41" customFormat="1" ht="25.5" customHeight="1">
      <c r="B30" s="57"/>
      <c r="C30" s="58"/>
      <c r="D30" s="59"/>
      <c r="E30" s="60"/>
      <c r="F30" s="61"/>
      <c r="G30" s="61"/>
      <c r="H30" s="61"/>
      <c r="I30" s="61"/>
      <c r="J30" s="62"/>
      <c r="K30" s="62"/>
      <c r="L30" s="64"/>
      <c r="M30" s="65"/>
    </row>
    <row r="31" spans="2:13" s="41" customFormat="1" ht="25.5" customHeight="1">
      <c r="B31" s="57"/>
      <c r="C31" s="58"/>
      <c r="D31" s="59"/>
      <c r="E31" s="60"/>
      <c r="F31" s="61"/>
      <c r="G31" s="61"/>
      <c r="H31" s="61"/>
      <c r="I31" s="61"/>
      <c r="J31" s="62"/>
      <c r="K31" s="62"/>
      <c r="L31" s="64"/>
      <c r="M31" s="65"/>
    </row>
    <row r="32" spans="2:13" s="41" customFormat="1" ht="25.5" customHeight="1">
      <c r="B32" s="57"/>
      <c r="C32" s="58"/>
      <c r="D32" s="59"/>
      <c r="E32" s="60"/>
      <c r="F32" s="61"/>
      <c r="G32" s="61"/>
      <c r="H32" s="61"/>
      <c r="I32" s="61"/>
      <c r="J32" s="62"/>
      <c r="K32" s="62"/>
      <c r="L32" s="64"/>
      <c r="M32" s="65"/>
    </row>
    <row r="33" spans="2:13" s="41" customFormat="1" ht="25.5" customHeight="1">
      <c r="B33" s="57"/>
      <c r="C33" s="58"/>
      <c r="D33" s="59"/>
      <c r="E33" s="60"/>
      <c r="F33" s="61"/>
      <c r="G33" s="61"/>
      <c r="H33" s="61"/>
      <c r="I33" s="61"/>
      <c r="J33" s="62"/>
      <c r="K33" s="62"/>
      <c r="L33" s="64"/>
      <c r="M33" s="65"/>
    </row>
    <row r="34" spans="2:13" s="41" customFormat="1" ht="25.5" customHeight="1">
      <c r="B34" s="57"/>
      <c r="C34" s="58"/>
      <c r="D34" s="59"/>
      <c r="E34" s="60"/>
      <c r="F34" s="61"/>
      <c r="G34" s="61"/>
      <c r="H34" s="61"/>
      <c r="I34" s="61"/>
      <c r="J34" s="62"/>
      <c r="K34" s="62"/>
      <c r="L34" s="64"/>
      <c r="M34" s="65"/>
    </row>
    <row r="35" spans="2:13" s="41" customFormat="1" ht="25.5" customHeight="1" thickBot="1">
      <c r="B35" s="66"/>
      <c r="C35" s="67"/>
      <c r="D35" s="68"/>
      <c r="E35" s="69"/>
      <c r="F35" s="70"/>
      <c r="G35" s="70"/>
      <c r="H35" s="70"/>
      <c r="I35" s="70"/>
      <c r="J35" s="71"/>
      <c r="K35" s="71"/>
      <c r="L35" s="72"/>
      <c r="M35" s="73"/>
    </row>
    <row r="36" spans="2:13" s="41" customFormat="1" ht="25.5" customHeight="1" thickBot="1">
      <c r="B36" s="74" t="s">
        <v>124</v>
      </c>
      <c r="C36" s="75"/>
      <c r="D36" s="76"/>
      <c r="E36" s="77">
        <f>SUM(E11:E35)</f>
        <v>130</v>
      </c>
      <c r="F36" s="78"/>
      <c r="G36" s="78">
        <f>SUM(G11:G35)</f>
        <v>8810000</v>
      </c>
      <c r="H36" s="78"/>
      <c r="I36" s="78">
        <f>SUM(I11:I35)</f>
        <v>11467000</v>
      </c>
      <c r="J36" s="146"/>
      <c r="K36" s="147"/>
      <c r="L36" s="79">
        <f>SUM(L11:L35)</f>
        <v>2657000</v>
      </c>
      <c r="M36" s="80"/>
    </row>
    <row r="37" spans="1:3" s="41" customFormat="1" ht="14.25">
      <c r="A37" s="81"/>
      <c r="B37" s="82"/>
      <c r="C37" s="82"/>
    </row>
    <row r="38" ht="14.25">
      <c r="B38" s="83" t="s">
        <v>125</v>
      </c>
    </row>
    <row r="39" ht="14.25">
      <c r="B39" s="84" t="s">
        <v>131</v>
      </c>
    </row>
    <row r="40" ht="14.25">
      <c r="B40" s="84" t="s">
        <v>422</v>
      </c>
    </row>
    <row r="41" ht="14.25">
      <c r="B41" s="84" t="s">
        <v>132</v>
      </c>
    </row>
    <row r="42" ht="14.25">
      <c r="B42" s="39" t="s">
        <v>423</v>
      </c>
    </row>
    <row r="43" ht="14.25">
      <c r="B43" s="85" t="s">
        <v>413</v>
      </c>
    </row>
  </sheetData>
  <sheetProtection/>
  <mergeCells count="1">
    <mergeCell ref="B3:D3"/>
  </mergeCells>
  <dataValidations count="1">
    <dataValidation type="list" allowBlank="1" showInputMessage="1" showErrorMessage="1" sqref="B3:D3">
      <formula1>"様式1-3(単品スライド増額)概算金額算定用,様式6-3(単品スライド増額)協議用"</formula1>
    </dataValidation>
  </dataValidations>
  <printOptions horizontalCentered="1"/>
  <pageMargins left="0.58" right="0.39" top="0.99" bottom="0.3937007874015748" header="0.5905511811023623" footer="0.1968503937007874"/>
  <pageSetup fitToHeight="1" fitToWidth="1" horizontalDpi="600" verticalDpi="600" orientation="portrait" paperSize="9" scale="67" r:id="rId3"/>
  <headerFooter alignWithMargins="0">
    <oddHeader>&amp;C&amp;20
</oddHeader>
  </headerFooter>
  <legacyDrawing r:id="rId2"/>
</worksheet>
</file>

<file path=xl/worksheets/sheet8.xml><?xml version="1.0" encoding="utf-8"?>
<worksheet xmlns="http://schemas.openxmlformats.org/spreadsheetml/2006/main" xmlns:r="http://schemas.openxmlformats.org/officeDocument/2006/relationships">
  <sheetPr>
    <tabColor indexed="41"/>
    <pageSetUpPr fitToPage="1"/>
  </sheetPr>
  <dimension ref="A3:O45"/>
  <sheetViews>
    <sheetView view="pageBreakPreview" zoomScale="80" zoomScaleNormal="75" zoomScaleSheetLayoutView="80" zoomScalePageLayoutView="0" workbookViewId="0" topLeftCell="A1">
      <selection activeCell="B3" sqref="B3:D3"/>
    </sheetView>
  </sheetViews>
  <sheetFormatPr defaultColWidth="9.00390625" defaultRowHeight="13.5"/>
  <cols>
    <col min="1" max="1" width="5.625" style="39" customWidth="1"/>
    <col min="2" max="2" width="17.125" style="39" customWidth="1"/>
    <col min="3" max="3" width="12.625" style="39" customWidth="1"/>
    <col min="4" max="4" width="6.50390625" style="39" customWidth="1"/>
    <col min="5" max="15" width="10.625" style="39" customWidth="1"/>
    <col min="16" max="16" width="3.625" style="39" customWidth="1"/>
    <col min="17" max="30" width="10.625" style="39" customWidth="1"/>
    <col min="31" max="16384" width="9.00390625" style="39" customWidth="1"/>
  </cols>
  <sheetData>
    <row r="1" ht="14.25"/>
    <row r="2" ht="14.25"/>
    <row r="3" spans="2:4" ht="17.25">
      <c r="B3" s="519" t="s">
        <v>150</v>
      </c>
      <c r="C3" s="519"/>
      <c r="D3" s="519"/>
    </row>
    <row r="4" ht="14.25"/>
    <row r="5" ht="14.25"/>
    <row r="6" spans="2:10" s="41" customFormat="1" ht="25.5">
      <c r="B6" s="40" t="s">
        <v>383</v>
      </c>
      <c r="C6" s="40"/>
      <c r="D6" s="40"/>
      <c r="E6" s="40"/>
      <c r="F6" s="40"/>
      <c r="G6" s="40"/>
      <c r="H6" s="40"/>
      <c r="I6" s="40"/>
      <c r="J6" s="40"/>
    </row>
    <row r="7" s="41" customFormat="1" ht="14.25" customHeight="1">
      <c r="G7" s="42"/>
    </row>
    <row r="8" spans="7:9" s="41" customFormat="1" ht="14.25" customHeight="1">
      <c r="G8" s="43"/>
      <c r="H8" s="43"/>
      <c r="I8" s="43"/>
    </row>
    <row r="9" s="41" customFormat="1" ht="15" thickBot="1"/>
    <row r="10" spans="2:15" s="41" customFormat="1" ht="30.75" customHeight="1" thickBot="1">
      <c r="B10" s="44" t="s">
        <v>77</v>
      </c>
      <c r="C10" s="45" t="s">
        <v>110</v>
      </c>
      <c r="D10" s="45" t="s">
        <v>111</v>
      </c>
      <c r="E10" s="45" t="s">
        <v>112</v>
      </c>
      <c r="F10" s="149" t="s">
        <v>406</v>
      </c>
      <c r="G10" s="150" t="s">
        <v>407</v>
      </c>
      <c r="H10" s="149" t="s">
        <v>408</v>
      </c>
      <c r="I10" s="149" t="s">
        <v>409</v>
      </c>
      <c r="J10" s="45" t="s">
        <v>113</v>
      </c>
      <c r="K10" s="45" t="s">
        <v>114</v>
      </c>
      <c r="L10" s="46" t="s">
        <v>115</v>
      </c>
      <c r="M10" s="145" t="s">
        <v>391</v>
      </c>
      <c r="N10" s="46" t="s">
        <v>152</v>
      </c>
      <c r="O10" s="47" t="s">
        <v>116</v>
      </c>
    </row>
    <row r="11" spans="2:15" s="41" customFormat="1" ht="25.5" customHeight="1" thickTop="1">
      <c r="B11" s="154" t="s">
        <v>414</v>
      </c>
      <c r="C11" s="49"/>
      <c r="D11" s="50"/>
      <c r="E11" s="139"/>
      <c r="F11" s="52"/>
      <c r="G11" s="52"/>
      <c r="H11" s="52"/>
      <c r="I11" s="52"/>
      <c r="J11" s="53"/>
      <c r="K11" s="54"/>
      <c r="L11" s="55"/>
      <c r="M11" s="55"/>
      <c r="N11" s="55"/>
      <c r="O11" s="56"/>
    </row>
    <row r="12" spans="2:15" s="41" customFormat="1" ht="25.5" customHeight="1">
      <c r="B12" s="155" t="s">
        <v>170</v>
      </c>
      <c r="C12" s="49" t="s">
        <v>384</v>
      </c>
      <c r="D12" s="50" t="s">
        <v>385</v>
      </c>
      <c r="E12" s="139">
        <v>1000</v>
      </c>
      <c r="F12" s="52">
        <v>100</v>
      </c>
      <c r="G12" s="52">
        <f aca="true" t="shared" si="0" ref="G12:G17">+F12*E12</f>
        <v>100000</v>
      </c>
      <c r="H12" s="52">
        <v>110</v>
      </c>
      <c r="I12" s="52">
        <f aca="true" t="shared" si="1" ref="I12:I17">+H12*E12</f>
        <v>110000</v>
      </c>
      <c r="J12" s="53" t="s">
        <v>151</v>
      </c>
      <c r="K12" s="54">
        <v>39520</v>
      </c>
      <c r="L12" s="55">
        <f aca="true" t="shared" si="2" ref="L12:L18">+I12-G12</f>
        <v>10000</v>
      </c>
      <c r="M12" s="55"/>
      <c r="N12" s="55" t="s">
        <v>153</v>
      </c>
      <c r="O12" s="56"/>
    </row>
    <row r="13" spans="2:15" s="41" customFormat="1" ht="25.5" customHeight="1">
      <c r="B13" s="138" t="s">
        <v>170</v>
      </c>
      <c r="C13" s="49" t="s">
        <v>384</v>
      </c>
      <c r="D13" s="50" t="s">
        <v>385</v>
      </c>
      <c r="E13" s="140">
        <v>1000</v>
      </c>
      <c r="F13" s="61">
        <v>100</v>
      </c>
      <c r="G13" s="61">
        <f t="shared" si="0"/>
        <v>100000</v>
      </c>
      <c r="H13" s="61">
        <v>115</v>
      </c>
      <c r="I13" s="61">
        <f t="shared" si="1"/>
        <v>115000</v>
      </c>
      <c r="J13" s="62" t="s">
        <v>151</v>
      </c>
      <c r="K13" s="63">
        <v>39551</v>
      </c>
      <c r="L13" s="64">
        <f t="shared" si="2"/>
        <v>15000</v>
      </c>
      <c r="M13" s="64"/>
      <c r="N13" s="55" t="s">
        <v>153</v>
      </c>
      <c r="O13" s="65"/>
    </row>
    <row r="14" spans="2:15" s="41" customFormat="1" ht="25.5" customHeight="1">
      <c r="B14" s="138" t="s">
        <v>170</v>
      </c>
      <c r="C14" s="49" t="s">
        <v>384</v>
      </c>
      <c r="D14" s="50" t="s">
        <v>385</v>
      </c>
      <c r="E14" s="140">
        <v>1500</v>
      </c>
      <c r="F14" s="61">
        <v>100</v>
      </c>
      <c r="G14" s="61">
        <f t="shared" si="0"/>
        <v>150000</v>
      </c>
      <c r="H14" s="61">
        <v>120</v>
      </c>
      <c r="I14" s="61">
        <f t="shared" si="1"/>
        <v>180000</v>
      </c>
      <c r="J14" s="62" t="s">
        <v>151</v>
      </c>
      <c r="K14" s="63">
        <v>39551</v>
      </c>
      <c r="L14" s="64">
        <f t="shared" si="2"/>
        <v>30000</v>
      </c>
      <c r="M14" s="64"/>
      <c r="N14" s="55" t="s">
        <v>153</v>
      </c>
      <c r="O14" s="65"/>
    </row>
    <row r="15" spans="2:15" s="41" customFormat="1" ht="25.5" customHeight="1">
      <c r="B15" s="138" t="s">
        <v>170</v>
      </c>
      <c r="C15" s="49" t="s">
        <v>384</v>
      </c>
      <c r="D15" s="50" t="s">
        <v>385</v>
      </c>
      <c r="E15" s="140">
        <v>2000</v>
      </c>
      <c r="F15" s="61">
        <v>100</v>
      </c>
      <c r="G15" s="61">
        <f t="shared" si="0"/>
        <v>200000</v>
      </c>
      <c r="H15" s="61">
        <v>120</v>
      </c>
      <c r="I15" s="61">
        <f t="shared" si="1"/>
        <v>240000</v>
      </c>
      <c r="J15" s="62" t="s">
        <v>151</v>
      </c>
      <c r="K15" s="63">
        <v>39581</v>
      </c>
      <c r="L15" s="64">
        <f t="shared" si="2"/>
        <v>40000</v>
      </c>
      <c r="M15" s="64"/>
      <c r="N15" s="55" t="s">
        <v>153</v>
      </c>
      <c r="O15" s="65"/>
    </row>
    <row r="16" spans="2:15" s="41" customFormat="1" ht="25.5" customHeight="1">
      <c r="B16" s="138" t="s">
        <v>170</v>
      </c>
      <c r="C16" s="49" t="s">
        <v>384</v>
      </c>
      <c r="D16" s="50" t="s">
        <v>385</v>
      </c>
      <c r="E16" s="140">
        <v>2000</v>
      </c>
      <c r="F16" s="61">
        <v>100</v>
      </c>
      <c r="G16" s="61">
        <f t="shared" si="0"/>
        <v>200000</v>
      </c>
      <c r="H16" s="61">
        <v>125</v>
      </c>
      <c r="I16" s="61">
        <f t="shared" si="1"/>
        <v>250000</v>
      </c>
      <c r="J16" s="62" t="s">
        <v>151</v>
      </c>
      <c r="K16" s="63">
        <v>39602</v>
      </c>
      <c r="L16" s="64">
        <f t="shared" si="2"/>
        <v>50000</v>
      </c>
      <c r="M16" s="64"/>
      <c r="N16" s="55" t="s">
        <v>153</v>
      </c>
      <c r="O16" s="65" t="s">
        <v>119</v>
      </c>
    </row>
    <row r="17" spans="2:15" s="41" customFormat="1" ht="25.5" customHeight="1">
      <c r="B17" s="138" t="s">
        <v>170</v>
      </c>
      <c r="C17" s="49" t="s">
        <v>384</v>
      </c>
      <c r="D17" s="50" t="s">
        <v>385</v>
      </c>
      <c r="E17" s="140">
        <v>1000</v>
      </c>
      <c r="F17" s="61">
        <v>100</v>
      </c>
      <c r="G17" s="61">
        <f t="shared" si="0"/>
        <v>100000</v>
      </c>
      <c r="H17" s="61">
        <v>130</v>
      </c>
      <c r="I17" s="61">
        <f t="shared" si="1"/>
        <v>130000</v>
      </c>
      <c r="J17" s="62" t="s">
        <v>151</v>
      </c>
      <c r="K17" s="63">
        <v>39632</v>
      </c>
      <c r="L17" s="64">
        <f t="shared" si="2"/>
        <v>30000</v>
      </c>
      <c r="M17" s="64"/>
      <c r="N17" s="55" t="s">
        <v>153</v>
      </c>
      <c r="O17" s="65" t="s">
        <v>119</v>
      </c>
    </row>
    <row r="18" spans="2:15" s="41" customFormat="1" ht="25.5" customHeight="1">
      <c r="B18" s="57" t="s">
        <v>386</v>
      </c>
      <c r="C18" s="58" t="s">
        <v>209</v>
      </c>
      <c r="D18" s="59"/>
      <c r="E18" s="140">
        <f>SUM(E12:E17)</f>
        <v>8500</v>
      </c>
      <c r="F18" s="61"/>
      <c r="G18" s="61">
        <f>SUM(G12:G17)</f>
        <v>850000</v>
      </c>
      <c r="H18" s="61"/>
      <c r="I18" s="61">
        <f>SUM(I12:I17)</f>
        <v>1025000</v>
      </c>
      <c r="J18" s="62"/>
      <c r="K18" s="63"/>
      <c r="L18" s="64">
        <f t="shared" si="2"/>
        <v>175000</v>
      </c>
      <c r="M18" s="64"/>
      <c r="N18" s="64"/>
      <c r="O18" s="65"/>
    </row>
    <row r="19" spans="2:15" s="41" customFormat="1" ht="25.5" customHeight="1">
      <c r="B19" s="57"/>
      <c r="C19" s="58"/>
      <c r="D19" s="59"/>
      <c r="E19" s="140"/>
      <c r="F19" s="61"/>
      <c r="G19" s="61"/>
      <c r="H19" s="61"/>
      <c r="I19" s="61"/>
      <c r="J19" s="62"/>
      <c r="K19" s="63"/>
      <c r="L19" s="64"/>
      <c r="M19" s="64"/>
      <c r="N19" s="64"/>
      <c r="O19" s="65"/>
    </row>
    <row r="20" spans="2:15" s="41" customFormat="1" ht="25.5" customHeight="1">
      <c r="B20" s="156" t="s">
        <v>415</v>
      </c>
      <c r="C20" s="49"/>
      <c r="D20" s="50"/>
      <c r="E20" s="140"/>
      <c r="F20" s="61"/>
      <c r="G20" s="61"/>
      <c r="H20" s="61"/>
      <c r="I20" s="61"/>
      <c r="J20" s="62"/>
      <c r="K20" s="63"/>
      <c r="L20" s="64"/>
      <c r="M20" s="64"/>
      <c r="N20" s="64"/>
      <c r="O20" s="65"/>
    </row>
    <row r="21" spans="2:15" s="41" customFormat="1" ht="25.5" customHeight="1">
      <c r="B21" s="138" t="s">
        <v>170</v>
      </c>
      <c r="C21" s="49" t="s">
        <v>384</v>
      </c>
      <c r="D21" s="50" t="s">
        <v>385</v>
      </c>
      <c r="E21" s="140">
        <v>2000</v>
      </c>
      <c r="F21" s="61">
        <v>100</v>
      </c>
      <c r="G21" s="61">
        <f>+F21*E21</f>
        <v>200000</v>
      </c>
      <c r="H21" s="61">
        <v>110</v>
      </c>
      <c r="I21" s="61">
        <f>+H21*E21</f>
        <v>220000</v>
      </c>
      <c r="J21" s="62" t="s">
        <v>151</v>
      </c>
      <c r="K21" s="63">
        <v>39542</v>
      </c>
      <c r="L21" s="64">
        <f>+I21-G21</f>
        <v>20000</v>
      </c>
      <c r="M21" s="64" t="s">
        <v>392</v>
      </c>
      <c r="N21" s="64" t="s">
        <v>393</v>
      </c>
      <c r="O21" s="65" t="s">
        <v>390</v>
      </c>
    </row>
    <row r="22" spans="2:15" s="41" customFormat="1" ht="25.5" customHeight="1">
      <c r="B22" s="138" t="s">
        <v>170</v>
      </c>
      <c r="C22" s="49" t="s">
        <v>384</v>
      </c>
      <c r="D22" s="50" t="s">
        <v>385</v>
      </c>
      <c r="E22" s="140">
        <v>1000</v>
      </c>
      <c r="F22" s="61">
        <v>100</v>
      </c>
      <c r="G22" s="61">
        <f>+F22*E22</f>
        <v>100000</v>
      </c>
      <c r="H22" s="61">
        <v>160</v>
      </c>
      <c r="I22" s="61">
        <f>+H22*E22</f>
        <v>160000</v>
      </c>
      <c r="J22" s="62" t="s">
        <v>151</v>
      </c>
      <c r="K22" s="63">
        <v>39581</v>
      </c>
      <c r="L22" s="64">
        <f>+I22-G22</f>
        <v>60000</v>
      </c>
      <c r="M22" s="64" t="s">
        <v>392</v>
      </c>
      <c r="N22" s="64" t="s">
        <v>393</v>
      </c>
      <c r="O22" s="65" t="s">
        <v>390</v>
      </c>
    </row>
    <row r="23" spans="2:15" s="41" customFormat="1" ht="25.5" customHeight="1">
      <c r="B23" s="138" t="s">
        <v>170</v>
      </c>
      <c r="C23" s="49" t="s">
        <v>384</v>
      </c>
      <c r="D23" s="50" t="s">
        <v>385</v>
      </c>
      <c r="E23" s="140">
        <v>1000</v>
      </c>
      <c r="F23" s="61">
        <v>100</v>
      </c>
      <c r="G23" s="61">
        <f>+F23*E23</f>
        <v>100000</v>
      </c>
      <c r="H23" s="61">
        <v>150</v>
      </c>
      <c r="I23" s="61">
        <f>+H23*E23</f>
        <v>150000</v>
      </c>
      <c r="J23" s="62" t="s">
        <v>389</v>
      </c>
      <c r="K23" s="63">
        <v>39581</v>
      </c>
      <c r="L23" s="64">
        <f>+I23-G23</f>
        <v>50000</v>
      </c>
      <c r="M23" s="64" t="s">
        <v>392</v>
      </c>
      <c r="N23" s="64" t="s">
        <v>393</v>
      </c>
      <c r="O23" s="65" t="s">
        <v>390</v>
      </c>
    </row>
    <row r="24" spans="2:15" s="41" customFormat="1" ht="25.5" customHeight="1">
      <c r="B24" s="57" t="s">
        <v>387</v>
      </c>
      <c r="C24" s="58" t="s">
        <v>388</v>
      </c>
      <c r="D24" s="50" t="s">
        <v>385</v>
      </c>
      <c r="E24" s="140">
        <v>500</v>
      </c>
      <c r="F24" s="61">
        <v>140</v>
      </c>
      <c r="G24" s="61">
        <f>+F24*E24</f>
        <v>70000</v>
      </c>
      <c r="H24" s="61">
        <v>180</v>
      </c>
      <c r="I24" s="61">
        <f>+H24*E24</f>
        <v>90000</v>
      </c>
      <c r="J24" s="62" t="s">
        <v>389</v>
      </c>
      <c r="K24" s="63">
        <v>39602</v>
      </c>
      <c r="L24" s="64">
        <f>+I24-G24</f>
        <v>20000</v>
      </c>
      <c r="M24" s="64" t="s">
        <v>394</v>
      </c>
      <c r="N24" s="64" t="s">
        <v>395</v>
      </c>
      <c r="O24" s="65" t="s">
        <v>119</v>
      </c>
    </row>
    <row r="25" spans="2:15" s="41" customFormat="1" ht="25.5" customHeight="1">
      <c r="B25" s="57" t="s">
        <v>387</v>
      </c>
      <c r="C25" s="58" t="s">
        <v>388</v>
      </c>
      <c r="D25" s="50" t="s">
        <v>385</v>
      </c>
      <c r="E25" s="140">
        <v>1000</v>
      </c>
      <c r="F25" s="61">
        <v>140</v>
      </c>
      <c r="G25" s="61">
        <f>+F25*E25</f>
        <v>140000</v>
      </c>
      <c r="H25" s="61">
        <v>190</v>
      </c>
      <c r="I25" s="61">
        <f>+H25*E25</f>
        <v>190000</v>
      </c>
      <c r="J25" s="62" t="s">
        <v>389</v>
      </c>
      <c r="K25" s="63">
        <v>39632</v>
      </c>
      <c r="L25" s="64">
        <f>+I25-G25</f>
        <v>50000</v>
      </c>
      <c r="M25" s="64" t="s">
        <v>394</v>
      </c>
      <c r="N25" s="64" t="s">
        <v>395</v>
      </c>
      <c r="O25" s="65"/>
    </row>
    <row r="26" spans="2:15" s="41" customFormat="1" ht="25.5" customHeight="1">
      <c r="B26" s="57" t="s">
        <v>396</v>
      </c>
      <c r="C26" s="58" t="s">
        <v>209</v>
      </c>
      <c r="D26" s="59"/>
      <c r="E26" s="140">
        <f>SUM(E21:E25)</f>
        <v>5500</v>
      </c>
      <c r="F26" s="61"/>
      <c r="G26" s="140">
        <f>SUM(G21:G25)</f>
        <v>610000</v>
      </c>
      <c r="H26" s="61"/>
      <c r="I26" s="140">
        <f>SUM(I21:I25)</f>
        <v>810000</v>
      </c>
      <c r="J26" s="62"/>
      <c r="K26" s="62"/>
      <c r="L26" s="140">
        <f>SUM(L21:L25)</f>
        <v>200000</v>
      </c>
      <c r="M26" s="143"/>
      <c r="N26" s="143"/>
      <c r="O26" s="65"/>
    </row>
    <row r="27" spans="2:15" s="41" customFormat="1" ht="25.5" customHeight="1">
      <c r="B27" s="57"/>
      <c r="C27" s="58"/>
      <c r="D27" s="59"/>
      <c r="E27" s="140"/>
      <c r="F27" s="61"/>
      <c r="G27" s="61"/>
      <c r="H27" s="61"/>
      <c r="I27" s="61"/>
      <c r="J27" s="62"/>
      <c r="K27" s="62"/>
      <c r="L27" s="64"/>
      <c r="M27" s="64"/>
      <c r="N27" s="64"/>
      <c r="O27" s="65"/>
    </row>
    <row r="28" spans="2:15" s="41" customFormat="1" ht="25.5" customHeight="1">
      <c r="B28" s="157" t="s">
        <v>416</v>
      </c>
      <c r="C28" s="58"/>
      <c r="D28" s="59"/>
      <c r="E28" s="140"/>
      <c r="F28" s="61"/>
      <c r="G28" s="61"/>
      <c r="H28" s="61"/>
      <c r="I28" s="61"/>
      <c r="J28" s="62"/>
      <c r="K28" s="62"/>
      <c r="L28" s="64"/>
      <c r="M28" s="64"/>
      <c r="N28" s="64"/>
      <c r="O28" s="65"/>
    </row>
    <row r="29" spans="2:15" s="41" customFormat="1" ht="25.5" customHeight="1">
      <c r="B29" s="138" t="s">
        <v>170</v>
      </c>
      <c r="C29" s="49" t="s">
        <v>384</v>
      </c>
      <c r="D29" s="50" t="s">
        <v>385</v>
      </c>
      <c r="E29" s="140">
        <v>2500</v>
      </c>
      <c r="F29" s="61">
        <v>90</v>
      </c>
      <c r="G29" s="61">
        <f>+F29*E29</f>
        <v>225000</v>
      </c>
      <c r="H29" s="61">
        <v>96</v>
      </c>
      <c r="I29" s="61">
        <f>+H29*E29</f>
        <v>240000</v>
      </c>
      <c r="J29" s="62" t="s">
        <v>151</v>
      </c>
      <c r="K29" s="63">
        <v>39602</v>
      </c>
      <c r="L29" s="64">
        <f>+I29-G29</f>
        <v>15000</v>
      </c>
      <c r="M29" s="64" t="s">
        <v>392</v>
      </c>
      <c r="N29" s="55" t="s">
        <v>433</v>
      </c>
      <c r="O29" s="65"/>
    </row>
    <row r="30" spans="2:15" s="41" customFormat="1" ht="25.5" customHeight="1">
      <c r="B30" s="138" t="s">
        <v>170</v>
      </c>
      <c r="C30" s="49" t="s">
        <v>384</v>
      </c>
      <c r="D30" s="50" t="s">
        <v>385</v>
      </c>
      <c r="E30" s="140">
        <v>500</v>
      </c>
      <c r="F30" s="61">
        <v>90</v>
      </c>
      <c r="G30" s="61">
        <f>+F30*E30</f>
        <v>45000</v>
      </c>
      <c r="H30" s="61">
        <v>110</v>
      </c>
      <c r="I30" s="61">
        <f>+H30*E30</f>
        <v>55000</v>
      </c>
      <c r="J30" s="62" t="s">
        <v>151</v>
      </c>
      <c r="K30" s="63">
        <v>39632</v>
      </c>
      <c r="L30" s="64">
        <f>+I30-G30</f>
        <v>10000</v>
      </c>
      <c r="M30" s="64" t="s">
        <v>431</v>
      </c>
      <c r="N30" s="55" t="s">
        <v>432</v>
      </c>
      <c r="O30" s="65"/>
    </row>
    <row r="31" spans="2:15" s="41" customFormat="1" ht="25.5" customHeight="1">
      <c r="B31" s="57" t="s">
        <v>386</v>
      </c>
      <c r="C31" s="58" t="s">
        <v>209</v>
      </c>
      <c r="D31" s="59"/>
      <c r="E31" s="140">
        <f>SUM(E29:E30)</f>
        <v>3000</v>
      </c>
      <c r="F31" s="61"/>
      <c r="G31" s="140">
        <f>SUM(G29:G30)</f>
        <v>270000</v>
      </c>
      <c r="H31" s="61"/>
      <c r="I31" s="140">
        <f>SUM(I29:I30)</f>
        <v>295000</v>
      </c>
      <c r="J31" s="62"/>
      <c r="K31" s="63"/>
      <c r="L31" s="140">
        <f>SUM(L29:L30)</f>
        <v>25000</v>
      </c>
      <c r="M31" s="64"/>
      <c r="N31" s="64"/>
      <c r="O31" s="65"/>
    </row>
    <row r="32" spans="2:15" s="41" customFormat="1" ht="25.5" customHeight="1">
      <c r="B32" s="57"/>
      <c r="C32" s="58"/>
      <c r="D32" s="59"/>
      <c r="E32" s="140"/>
      <c r="F32" s="61"/>
      <c r="G32" s="61"/>
      <c r="H32" s="61"/>
      <c r="I32" s="61"/>
      <c r="J32" s="62"/>
      <c r="K32" s="62"/>
      <c r="L32" s="64"/>
      <c r="M32" s="64"/>
      <c r="N32" s="64"/>
      <c r="O32" s="65"/>
    </row>
    <row r="33" spans="2:15" s="41" customFormat="1" ht="25.5" customHeight="1">
      <c r="B33" s="57"/>
      <c r="C33" s="58"/>
      <c r="D33" s="59"/>
      <c r="E33" s="140"/>
      <c r="F33" s="61"/>
      <c r="G33" s="61"/>
      <c r="H33" s="61"/>
      <c r="I33" s="61"/>
      <c r="J33" s="62"/>
      <c r="K33" s="62"/>
      <c r="L33" s="64"/>
      <c r="M33" s="64"/>
      <c r="N33" s="64"/>
      <c r="O33" s="65"/>
    </row>
    <row r="34" spans="2:15" s="41" customFormat="1" ht="25.5" customHeight="1">
      <c r="B34" s="57"/>
      <c r="C34" s="58"/>
      <c r="D34" s="59"/>
      <c r="E34" s="140"/>
      <c r="F34" s="61"/>
      <c r="G34" s="61"/>
      <c r="H34" s="61"/>
      <c r="I34" s="61"/>
      <c r="J34" s="62"/>
      <c r="K34" s="62"/>
      <c r="L34" s="64"/>
      <c r="M34" s="64"/>
      <c r="N34" s="64"/>
      <c r="O34" s="65"/>
    </row>
    <row r="35" spans="2:15" s="41" customFormat="1" ht="25.5" customHeight="1" thickBot="1">
      <c r="B35" s="66"/>
      <c r="C35" s="67"/>
      <c r="D35" s="68"/>
      <c r="E35" s="141"/>
      <c r="F35" s="70"/>
      <c r="G35" s="70"/>
      <c r="H35" s="70"/>
      <c r="I35" s="70"/>
      <c r="J35" s="71"/>
      <c r="K35" s="71"/>
      <c r="L35" s="72"/>
      <c r="M35" s="72"/>
      <c r="N35" s="72"/>
      <c r="O35" s="73"/>
    </row>
    <row r="36" spans="2:15" s="41" customFormat="1" ht="25.5" customHeight="1" thickBot="1">
      <c r="B36" s="74" t="s">
        <v>124</v>
      </c>
      <c r="C36" s="75"/>
      <c r="D36" s="76"/>
      <c r="E36" s="142">
        <f>+E24+E17</f>
        <v>1500</v>
      </c>
      <c r="F36" s="78"/>
      <c r="G36" s="142">
        <f>+G24+G17</f>
        <v>170000</v>
      </c>
      <c r="H36" s="78"/>
      <c r="I36" s="142">
        <f>+I24+I17</f>
        <v>220000</v>
      </c>
      <c r="J36" s="531"/>
      <c r="K36" s="532"/>
      <c r="L36" s="142">
        <f>+L24+L17</f>
        <v>50000</v>
      </c>
      <c r="M36" s="144"/>
      <c r="N36" s="144"/>
      <c r="O36" s="80"/>
    </row>
    <row r="37" spans="1:3" s="41" customFormat="1" ht="14.25">
      <c r="A37" s="81"/>
      <c r="B37" s="82"/>
      <c r="C37" s="82"/>
    </row>
    <row r="38" ht="14.25">
      <c r="B38" s="83" t="s">
        <v>125</v>
      </c>
    </row>
    <row r="39" ht="14.25">
      <c r="B39" s="42" t="s">
        <v>427</v>
      </c>
    </row>
    <row r="40" ht="14.25">
      <c r="B40" s="42" t="s">
        <v>424</v>
      </c>
    </row>
    <row r="41" ht="14.25">
      <c r="B41" s="39" t="s">
        <v>428</v>
      </c>
    </row>
    <row r="42" ht="14.25">
      <c r="B42" s="39" t="s">
        <v>429</v>
      </c>
    </row>
    <row r="43" ht="14.25">
      <c r="B43" s="39" t="s">
        <v>426</v>
      </c>
    </row>
    <row r="44" ht="14.25">
      <c r="B44" s="39" t="s">
        <v>430</v>
      </c>
    </row>
    <row r="45" ht="14.25">
      <c r="B45" s="159" t="s">
        <v>425</v>
      </c>
    </row>
  </sheetData>
  <sheetProtection/>
  <mergeCells count="2">
    <mergeCell ref="J36:K36"/>
    <mergeCell ref="B3:D3"/>
  </mergeCells>
  <dataValidations count="1">
    <dataValidation type="list" allowBlank="1" showInputMessage="1" showErrorMessage="1" sqref="B3:D3">
      <formula1>"様式1-4(単品スライド増額)概算金額算定用,様式6-4(単品スライド増額)協議用"</formula1>
    </dataValidation>
  </dataValidations>
  <printOptions horizontalCentered="1"/>
  <pageMargins left="0.58" right="0.39" top="0.99" bottom="0.3937007874015748" header="0.5905511811023623" footer="0.1968503937007874"/>
  <pageSetup fitToHeight="1" fitToWidth="1" horizontalDpi="600" verticalDpi="600" orientation="portrait" paperSize="9" scale="58" r:id="rId4"/>
  <headerFooter alignWithMargins="0">
    <oddHeader>&amp;C&amp;20
</oddHead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B2:P28"/>
  <sheetViews>
    <sheetView view="pageBreakPreview" zoomScaleSheetLayoutView="100" zoomScalePageLayoutView="0" workbookViewId="0" topLeftCell="A1">
      <selection activeCell="B2" sqref="B2:D2"/>
    </sheetView>
  </sheetViews>
  <sheetFormatPr defaultColWidth="9.00390625" defaultRowHeight="13.5"/>
  <cols>
    <col min="1" max="1" width="2.625" style="88" customWidth="1"/>
    <col min="2" max="2" width="15.00390625" style="88" customWidth="1"/>
    <col min="3" max="3" width="9.00390625" style="88" customWidth="1"/>
    <col min="4" max="4" width="5.25390625" style="88" bestFit="1" customWidth="1"/>
    <col min="5" max="5" width="8.875" style="88" customWidth="1"/>
    <col min="6" max="6" width="9.00390625" style="88" customWidth="1"/>
    <col min="7" max="7" width="9.25390625" style="88" bestFit="1" customWidth="1"/>
    <col min="8" max="11" width="9.00390625" style="88" customWidth="1"/>
    <col min="12" max="12" width="5.25390625" style="88" bestFit="1" customWidth="1"/>
    <col min="13" max="16" width="9.00390625" style="88" customWidth="1"/>
    <col min="17" max="17" width="3.00390625" style="88" customWidth="1"/>
    <col min="18" max="16384" width="9.00390625" style="88" customWidth="1"/>
  </cols>
  <sheetData>
    <row r="1" ht="13.5"/>
    <row r="2" spans="2:16" ht="17.25">
      <c r="B2" s="519" t="s">
        <v>155</v>
      </c>
      <c r="C2" s="519"/>
      <c r="D2" s="519"/>
      <c r="P2" s="89"/>
    </row>
    <row r="3" ht="13.5"/>
    <row r="4" ht="13.5"/>
    <row r="5" ht="13.5">
      <c r="B5" s="90" t="s">
        <v>156</v>
      </c>
    </row>
    <row r="6" ht="14.25" thickBot="1">
      <c r="P6" s="88" t="s">
        <v>157</v>
      </c>
    </row>
    <row r="7" spans="2:16" ht="13.5">
      <c r="B7" s="543" t="s">
        <v>158</v>
      </c>
      <c r="C7" s="538" t="s">
        <v>110</v>
      </c>
      <c r="D7" s="538" t="s">
        <v>111</v>
      </c>
      <c r="E7" s="538" t="s">
        <v>159</v>
      </c>
      <c r="F7" s="536" t="s">
        <v>410</v>
      </c>
      <c r="G7" s="536" t="s">
        <v>405</v>
      </c>
      <c r="H7" s="538" t="s">
        <v>160</v>
      </c>
      <c r="I7" s="539" t="s">
        <v>161</v>
      </c>
      <c r="J7" s="541" t="s">
        <v>162</v>
      </c>
      <c r="K7" s="538"/>
      <c r="L7" s="538"/>
      <c r="M7" s="538"/>
      <c r="N7" s="538"/>
      <c r="O7" s="538"/>
      <c r="P7" s="542"/>
    </row>
    <row r="8" spans="2:16" ht="27.75" thickBot="1">
      <c r="B8" s="544"/>
      <c r="C8" s="537"/>
      <c r="D8" s="537"/>
      <c r="E8" s="537"/>
      <c r="F8" s="537"/>
      <c r="G8" s="537"/>
      <c r="H8" s="537"/>
      <c r="I8" s="540"/>
      <c r="J8" s="92" t="s">
        <v>163</v>
      </c>
      <c r="K8" s="91" t="s">
        <v>164</v>
      </c>
      <c r="L8" s="91" t="s">
        <v>111</v>
      </c>
      <c r="M8" s="91" t="s">
        <v>112</v>
      </c>
      <c r="N8" s="151" t="s">
        <v>408</v>
      </c>
      <c r="O8" s="151" t="s">
        <v>409</v>
      </c>
      <c r="P8" s="93" t="s">
        <v>165</v>
      </c>
    </row>
    <row r="9" spans="2:16" ht="14.25" thickTop="1">
      <c r="B9" s="94"/>
      <c r="C9" s="95"/>
      <c r="D9" s="96"/>
      <c r="E9" s="97"/>
      <c r="F9" s="97"/>
      <c r="G9" s="97"/>
      <c r="H9" s="95"/>
      <c r="I9" s="98"/>
      <c r="J9" s="99"/>
      <c r="K9" s="95"/>
      <c r="L9" s="96"/>
      <c r="M9" s="97"/>
      <c r="N9" s="97"/>
      <c r="O9" s="97"/>
      <c r="P9" s="100"/>
    </row>
    <row r="10" spans="2:16" ht="13.5">
      <c r="B10" s="101" t="s">
        <v>166</v>
      </c>
      <c r="C10" s="102" t="s">
        <v>180</v>
      </c>
      <c r="D10" s="103" t="s">
        <v>181</v>
      </c>
      <c r="E10" s="104">
        <v>3000</v>
      </c>
      <c r="F10" s="104">
        <v>2000</v>
      </c>
      <c r="G10" s="104">
        <f>+F10*E10</f>
        <v>6000000</v>
      </c>
      <c r="H10" s="102" t="s">
        <v>169</v>
      </c>
      <c r="I10" s="105">
        <v>39540</v>
      </c>
      <c r="J10" s="106" t="s">
        <v>170</v>
      </c>
      <c r="K10" s="102" t="s">
        <v>171</v>
      </c>
      <c r="L10" s="103" t="s">
        <v>182</v>
      </c>
      <c r="M10" s="104">
        <v>700</v>
      </c>
      <c r="N10" s="104">
        <v>90</v>
      </c>
      <c r="O10" s="104">
        <f>+N10*M10</f>
        <v>63000</v>
      </c>
      <c r="P10" s="107" t="s">
        <v>172</v>
      </c>
    </row>
    <row r="11" spans="2:16" ht="13.5">
      <c r="B11" s="101"/>
      <c r="C11" s="102"/>
      <c r="D11" s="103"/>
      <c r="E11" s="104"/>
      <c r="F11" s="104"/>
      <c r="G11" s="104"/>
      <c r="H11" s="102"/>
      <c r="I11" s="105"/>
      <c r="J11" s="106" t="s">
        <v>170</v>
      </c>
      <c r="K11" s="102" t="s">
        <v>171</v>
      </c>
      <c r="L11" s="103" t="s">
        <v>182</v>
      </c>
      <c r="M11" s="104">
        <v>300</v>
      </c>
      <c r="N11" s="104">
        <v>90</v>
      </c>
      <c r="O11" s="104">
        <f>+N11*M11</f>
        <v>27000</v>
      </c>
      <c r="P11" s="107" t="s">
        <v>173</v>
      </c>
    </row>
    <row r="12" spans="2:16" ht="13.5">
      <c r="B12" s="101"/>
      <c r="C12" s="102"/>
      <c r="D12" s="103"/>
      <c r="E12" s="104"/>
      <c r="F12" s="104"/>
      <c r="G12" s="104"/>
      <c r="H12" s="102"/>
      <c r="I12" s="105"/>
      <c r="J12" s="106"/>
      <c r="K12" s="102"/>
      <c r="L12" s="103"/>
      <c r="M12" s="104"/>
      <c r="N12" s="104"/>
      <c r="O12" s="104"/>
      <c r="P12" s="107"/>
    </row>
    <row r="13" spans="2:16" ht="13.5">
      <c r="B13" s="101" t="s">
        <v>166</v>
      </c>
      <c r="C13" s="102" t="s">
        <v>167</v>
      </c>
      <c r="D13" s="103" t="s">
        <v>168</v>
      </c>
      <c r="E13" s="104">
        <v>5000</v>
      </c>
      <c r="F13" s="104">
        <v>2000</v>
      </c>
      <c r="G13" s="104">
        <f>+F13*E13</f>
        <v>10000000</v>
      </c>
      <c r="H13" s="102" t="s">
        <v>169</v>
      </c>
      <c r="I13" s="105">
        <v>39654</v>
      </c>
      <c r="J13" s="106" t="s">
        <v>170</v>
      </c>
      <c r="K13" s="102" t="s">
        <v>171</v>
      </c>
      <c r="L13" s="103" t="s">
        <v>182</v>
      </c>
      <c r="M13" s="104">
        <v>500</v>
      </c>
      <c r="N13" s="104">
        <v>100</v>
      </c>
      <c r="O13" s="104">
        <f>+N13*M13</f>
        <v>50000</v>
      </c>
      <c r="P13" s="107" t="s">
        <v>172</v>
      </c>
    </row>
    <row r="14" spans="2:16" ht="13.5">
      <c r="B14" s="101"/>
      <c r="C14" s="102"/>
      <c r="D14" s="103"/>
      <c r="E14" s="104"/>
      <c r="F14" s="104"/>
      <c r="G14" s="104"/>
      <c r="H14" s="102"/>
      <c r="I14" s="105"/>
      <c r="J14" s="106" t="s">
        <v>170</v>
      </c>
      <c r="K14" s="102" t="s">
        <v>171</v>
      </c>
      <c r="L14" s="103" t="s">
        <v>182</v>
      </c>
      <c r="M14" s="104">
        <v>1000</v>
      </c>
      <c r="N14" s="104">
        <v>100</v>
      </c>
      <c r="O14" s="104">
        <f>+N14*M14</f>
        <v>100000</v>
      </c>
      <c r="P14" s="107" t="s">
        <v>173</v>
      </c>
    </row>
    <row r="15" spans="2:16" ht="13.5">
      <c r="B15" s="101"/>
      <c r="C15" s="102"/>
      <c r="D15" s="103"/>
      <c r="E15" s="104"/>
      <c r="F15" s="104"/>
      <c r="G15" s="104"/>
      <c r="H15" s="102"/>
      <c r="I15" s="105"/>
      <c r="J15" s="106"/>
      <c r="K15" s="102"/>
      <c r="L15" s="103"/>
      <c r="M15" s="104"/>
      <c r="N15" s="104"/>
      <c r="O15" s="104"/>
      <c r="P15" s="107"/>
    </row>
    <row r="16" spans="2:16" ht="13.5">
      <c r="B16" s="101"/>
      <c r="C16" s="102"/>
      <c r="D16" s="103"/>
      <c r="E16" s="104"/>
      <c r="F16" s="104"/>
      <c r="G16" s="104"/>
      <c r="H16" s="102"/>
      <c r="I16" s="105"/>
      <c r="J16" s="533" t="s">
        <v>154</v>
      </c>
      <c r="K16" s="534"/>
      <c r="L16" s="535"/>
      <c r="M16" s="104">
        <f>SUM(M9:M15)</f>
        <v>2500</v>
      </c>
      <c r="N16" s="104">
        <f>+O16/M16</f>
        <v>96</v>
      </c>
      <c r="O16" s="104">
        <f>SUM(O10:O15)</f>
        <v>240000</v>
      </c>
      <c r="P16" s="107"/>
    </row>
    <row r="17" spans="2:16" ht="13.5">
      <c r="B17" s="101"/>
      <c r="C17" s="102"/>
      <c r="D17" s="103"/>
      <c r="E17" s="104"/>
      <c r="F17" s="104"/>
      <c r="G17" s="104"/>
      <c r="H17" s="102"/>
      <c r="I17" s="105"/>
      <c r="J17" s="106"/>
      <c r="K17" s="102"/>
      <c r="L17" s="103"/>
      <c r="M17" s="104"/>
      <c r="N17" s="104"/>
      <c r="O17" s="104"/>
      <c r="P17" s="107"/>
    </row>
    <row r="18" spans="2:16" ht="13.5">
      <c r="B18" s="101"/>
      <c r="C18" s="102"/>
      <c r="D18" s="103"/>
      <c r="E18" s="104"/>
      <c r="F18" s="104"/>
      <c r="G18" s="104"/>
      <c r="H18" s="102"/>
      <c r="I18" s="105"/>
      <c r="J18" s="106"/>
      <c r="K18" s="102"/>
      <c r="L18" s="103"/>
      <c r="M18" s="104"/>
      <c r="N18" s="104"/>
      <c r="O18" s="104"/>
      <c r="P18" s="107"/>
    </row>
    <row r="19" spans="2:16" ht="13.5">
      <c r="B19" s="101"/>
      <c r="C19" s="102"/>
      <c r="D19" s="103"/>
      <c r="E19" s="104"/>
      <c r="F19" s="104"/>
      <c r="G19" s="104"/>
      <c r="H19" s="102"/>
      <c r="I19" s="105"/>
      <c r="J19" s="106"/>
      <c r="K19" s="102"/>
      <c r="L19" s="103"/>
      <c r="M19" s="104"/>
      <c r="N19" s="104"/>
      <c r="O19" s="104"/>
      <c r="P19" s="107"/>
    </row>
    <row r="20" spans="2:16" ht="13.5">
      <c r="B20" s="101" t="s">
        <v>174</v>
      </c>
      <c r="C20" s="102" t="s">
        <v>175</v>
      </c>
      <c r="D20" s="103" t="s">
        <v>176</v>
      </c>
      <c r="E20" s="104">
        <v>1</v>
      </c>
      <c r="F20" s="108" t="s">
        <v>177</v>
      </c>
      <c r="G20" s="108" t="s">
        <v>177</v>
      </c>
      <c r="H20" s="102" t="s">
        <v>178</v>
      </c>
      <c r="I20" s="105">
        <v>39661</v>
      </c>
      <c r="J20" s="106" t="s">
        <v>170</v>
      </c>
      <c r="K20" s="102" t="s">
        <v>171</v>
      </c>
      <c r="L20" s="103" t="s">
        <v>182</v>
      </c>
      <c r="M20" s="104">
        <v>500</v>
      </c>
      <c r="N20" s="104">
        <v>110</v>
      </c>
      <c r="O20" s="104">
        <f>+N20*M20</f>
        <v>55000</v>
      </c>
      <c r="P20" s="107" t="s">
        <v>179</v>
      </c>
    </row>
    <row r="21" spans="2:16" ht="13.5">
      <c r="B21" s="101"/>
      <c r="C21" s="102"/>
      <c r="D21" s="103"/>
      <c r="E21" s="104"/>
      <c r="F21" s="104"/>
      <c r="G21" s="104"/>
      <c r="H21" s="102"/>
      <c r="I21" s="105"/>
      <c r="J21" s="106"/>
      <c r="K21" s="102"/>
      <c r="L21" s="103"/>
      <c r="M21" s="104"/>
      <c r="N21" s="104"/>
      <c r="O21" s="104"/>
      <c r="P21" s="107"/>
    </row>
    <row r="22" spans="2:16" ht="13.5">
      <c r="B22" s="101"/>
      <c r="C22" s="102"/>
      <c r="D22" s="103"/>
      <c r="E22" s="104"/>
      <c r="F22" s="104"/>
      <c r="G22" s="104"/>
      <c r="H22" s="102"/>
      <c r="I22" s="105"/>
      <c r="J22" s="106"/>
      <c r="K22" s="102"/>
      <c r="L22" s="103"/>
      <c r="M22" s="104"/>
      <c r="N22" s="104"/>
      <c r="O22" s="104"/>
      <c r="P22" s="107"/>
    </row>
    <row r="23" spans="2:16" ht="13.5">
      <c r="B23" s="101"/>
      <c r="C23" s="102"/>
      <c r="D23" s="103"/>
      <c r="E23" s="104"/>
      <c r="F23" s="104"/>
      <c r="G23" s="104"/>
      <c r="H23" s="102"/>
      <c r="I23" s="105"/>
      <c r="J23" s="106"/>
      <c r="K23" s="102"/>
      <c r="L23" s="103"/>
      <c r="M23" s="104"/>
      <c r="N23" s="104"/>
      <c r="O23" s="104"/>
      <c r="P23" s="107"/>
    </row>
    <row r="24" spans="2:16" ht="13.5">
      <c r="B24" s="101"/>
      <c r="C24" s="102"/>
      <c r="D24" s="103"/>
      <c r="E24" s="104"/>
      <c r="F24" s="104"/>
      <c r="G24" s="104"/>
      <c r="H24" s="102"/>
      <c r="I24" s="105"/>
      <c r="J24" s="106"/>
      <c r="K24" s="102"/>
      <c r="L24" s="103"/>
      <c r="M24" s="104"/>
      <c r="N24" s="104"/>
      <c r="O24" s="104"/>
      <c r="P24" s="107"/>
    </row>
    <row r="25" spans="2:16" ht="13.5">
      <c r="B25" s="101"/>
      <c r="C25" s="102"/>
      <c r="D25" s="103"/>
      <c r="E25" s="104"/>
      <c r="F25" s="104"/>
      <c r="G25" s="104"/>
      <c r="H25" s="102"/>
      <c r="I25" s="105"/>
      <c r="J25" s="106"/>
      <c r="K25" s="102"/>
      <c r="L25" s="103"/>
      <c r="M25" s="104"/>
      <c r="N25" s="104"/>
      <c r="O25" s="104"/>
      <c r="P25" s="107"/>
    </row>
    <row r="26" spans="2:16" ht="13.5">
      <c r="B26" s="101"/>
      <c r="C26" s="102"/>
      <c r="D26" s="103"/>
      <c r="E26" s="104"/>
      <c r="F26" s="104"/>
      <c r="G26" s="104"/>
      <c r="H26" s="102"/>
      <c r="I26" s="105"/>
      <c r="J26" s="106"/>
      <c r="K26" s="102"/>
      <c r="L26" s="103"/>
      <c r="M26" s="104"/>
      <c r="N26" s="104"/>
      <c r="O26" s="104"/>
      <c r="P26" s="107"/>
    </row>
    <row r="27" spans="2:16" ht="13.5">
      <c r="B27" s="101"/>
      <c r="C27" s="102"/>
      <c r="D27" s="103"/>
      <c r="E27" s="104"/>
      <c r="F27" s="104"/>
      <c r="G27" s="104"/>
      <c r="H27" s="102"/>
      <c r="I27" s="105"/>
      <c r="J27" s="106"/>
      <c r="K27" s="102"/>
      <c r="L27" s="103"/>
      <c r="M27" s="104"/>
      <c r="N27" s="104"/>
      <c r="O27" s="104"/>
      <c r="P27" s="107"/>
    </row>
    <row r="28" spans="2:16" ht="14.25" thickBot="1">
      <c r="B28" s="109"/>
      <c r="C28" s="110"/>
      <c r="D28" s="111"/>
      <c r="E28" s="112"/>
      <c r="F28" s="112"/>
      <c r="G28" s="112"/>
      <c r="H28" s="110"/>
      <c r="I28" s="113"/>
      <c r="J28" s="114"/>
      <c r="K28" s="110"/>
      <c r="L28" s="111"/>
      <c r="M28" s="112"/>
      <c r="N28" s="112"/>
      <c r="O28" s="112"/>
      <c r="P28" s="115"/>
    </row>
  </sheetData>
  <sheetProtection selectLockedCells="1" selectUnlockedCells="1"/>
  <mergeCells count="11">
    <mergeCell ref="B2:D2"/>
    <mergeCell ref="F7:F8"/>
    <mergeCell ref="B7:B8"/>
    <mergeCell ref="C7:C8"/>
    <mergeCell ref="J16:L16"/>
    <mergeCell ref="G7:G8"/>
    <mergeCell ref="H7:H8"/>
    <mergeCell ref="I7:I8"/>
    <mergeCell ref="J7:P7"/>
    <mergeCell ref="D7:D8"/>
    <mergeCell ref="E7:E8"/>
  </mergeCells>
  <dataValidations count="2">
    <dataValidation type="list" allowBlank="1" showInputMessage="1" showErrorMessage="1" sqref="B2:D2">
      <formula1>"様式1-5(単品スライド増額)概算金額算定用,様式6-5(単品スライド増額)協議用"</formula1>
    </dataValidation>
    <dataValidation type="list" allowBlank="1" showInputMessage="1" showErrorMessage="1" sqref="J2">
      <formula1>"あ,ｗ,４"</formula1>
    </dataValidation>
  </dataValidations>
  <printOptions/>
  <pageMargins left="0.75" right="0.75" top="1" bottom="1" header="0.512" footer="0.512"/>
  <pageSetup fitToHeight="1" fitToWidth="1" horizontalDpi="600" verticalDpi="600" orientation="portrait"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天理市役所</cp:lastModifiedBy>
  <cp:lastPrinted>2015-10-08T01:22:25Z</cp:lastPrinted>
  <dcterms:created xsi:type="dcterms:W3CDTF">2008-07-31T04:23:22Z</dcterms:created>
  <dcterms:modified xsi:type="dcterms:W3CDTF">2020-11-09T02:28:05Z</dcterms:modified>
  <cp:category/>
  <cp:version/>
  <cp:contentType/>
  <cp:contentStatus/>
</cp:coreProperties>
</file>